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US_JO\FORMULAS\LEAST_SQ_FITTING\"/>
    </mc:Choice>
  </mc:AlternateContent>
  <xr:revisionPtr revIDLastSave="0" documentId="13_ncr:1_{97B189D4-233A-4D49-82C2-B097027632E8}" xr6:coauthVersionLast="47" xr6:coauthVersionMax="47" xr10:uidLastSave="{00000000-0000-0000-0000-000000000000}"/>
  <bookViews>
    <workbookView xWindow="4710" yWindow="0" windowWidth="22800" windowHeight="20820" xr2:uid="{00000000-000D-0000-FFFF-FFFF00000000}"/>
  </bookViews>
  <sheets>
    <sheet name="SqFit" sheetId="1" r:id="rId1"/>
    <sheet name="By" sheetId="2" r:id="rId2"/>
  </sheets>
  <definedNames>
    <definedName name="a">SqFit!#REF!</definedName>
    <definedName name="b">SqFit!#REF!</definedName>
    <definedName name="r_2">SqFit!#REF!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L13" i="1" s="1"/>
  <c r="M4" i="1"/>
  <c r="L4" i="1"/>
  <c r="M2" i="1"/>
  <c r="D7" i="1" s="1"/>
  <c r="L15" i="1" l="1"/>
  <c r="D2" i="1"/>
  <c r="D10" i="1"/>
  <c r="D9" i="1"/>
  <c r="D6" i="1"/>
  <c r="D5" i="1"/>
  <c r="D4" i="1"/>
  <c r="D3" i="1"/>
  <c r="D8" i="1"/>
  <c r="F2" i="1" l="1"/>
  <c r="O4" i="1"/>
  <c r="O2" i="1"/>
  <c r="L2" i="1" l="1"/>
  <c r="C2" i="1" l="1"/>
  <c r="L14" i="1"/>
  <c r="C3" i="1"/>
  <c r="C6" i="1"/>
  <c r="F7" i="1"/>
  <c r="F10" i="1"/>
  <c r="F8" i="1"/>
  <c r="C8" i="1"/>
  <c r="C5" i="1"/>
  <c r="F5" i="1"/>
  <c r="C10" i="1"/>
  <c r="C7" i="1"/>
  <c r="F4" i="1"/>
  <c r="F9" i="1"/>
  <c r="F6" i="1"/>
  <c r="C9" i="1"/>
  <c r="F3" i="1"/>
  <c r="C4" i="1"/>
  <c r="G2" i="1" l="1"/>
  <c r="E2" i="1"/>
  <c r="Q4" i="1"/>
  <c r="N4" i="1"/>
  <c r="N2" i="1"/>
  <c r="E8" i="1"/>
  <c r="E3" i="1"/>
  <c r="E6" i="1"/>
  <c r="G8" i="1"/>
  <c r="G3" i="1"/>
  <c r="G6" i="1"/>
  <c r="E7" i="1"/>
  <c r="G7" i="1"/>
  <c r="E4" i="1"/>
  <c r="G4" i="1"/>
  <c r="G10" i="1"/>
  <c r="E10" i="1"/>
  <c r="G9" i="1"/>
  <c r="E9" i="1"/>
  <c r="E5" i="1"/>
  <c r="G5" i="1"/>
  <c r="R4" i="1" l="1"/>
  <c r="M8" i="1" s="1"/>
  <c r="P4" i="1"/>
  <c r="P2" i="1"/>
  <c r="R2" i="1"/>
  <c r="Q2" i="1"/>
  <c r="L8" i="1" l="1"/>
  <c r="L18" i="1" s="1"/>
  <c r="L24" i="1"/>
  <c r="N222" i="1" s="1"/>
  <c r="N223" i="1" s="1"/>
  <c r="L224" i="1" s="1"/>
  <c r="L17" i="1"/>
  <c r="L16" i="1" l="1"/>
  <c r="L10" i="1"/>
  <c r="M10" i="1" s="1"/>
  <c r="L19" i="1" l="1"/>
  <c r="L20" i="1" l="1"/>
  <c r="I8" i="1"/>
  <c r="I3" i="1"/>
  <c r="H7" i="1"/>
  <c r="H8" i="1"/>
  <c r="H3" i="1"/>
  <c r="I2" i="1"/>
  <c r="I9" i="1"/>
  <c r="H2" i="1"/>
  <c r="H9" i="1"/>
  <c r="H6" i="1"/>
  <c r="H4" i="1"/>
  <c r="I10" i="1"/>
  <c r="I7" i="1"/>
  <c r="H10" i="1"/>
  <c r="I6" i="1"/>
  <c r="I4" i="1"/>
  <c r="H5" i="1"/>
  <c r="I5" i="1"/>
  <c r="L21" i="1"/>
  <c r="L22" i="1" l="1"/>
  <c r="N217" i="1"/>
  <c r="N218" i="1" s="1"/>
  <c r="Q131" i="1"/>
  <c r="R138" i="1" s="1"/>
  <c r="Q130" i="1"/>
  <c r="R137" i="1" s="1"/>
  <c r="M131" i="1"/>
  <c r="M138" i="1" s="1"/>
  <c r="M130" i="1"/>
  <c r="M137" i="1" s="1"/>
  <c r="T2" i="1"/>
  <c r="T4" i="1"/>
  <c r="S4" i="1"/>
  <c r="S2" i="1"/>
  <c r="L23" i="1"/>
  <c r="Q217" i="1" l="1"/>
  <c r="Q218" i="1" s="1"/>
  <c r="L220" i="1" s="1"/>
  <c r="N144" i="1"/>
  <c r="N180" i="1" s="1"/>
  <c r="M144" i="1"/>
  <c r="M180" i="1" s="1"/>
  <c r="N145" i="1"/>
  <c r="N181" i="1" s="1"/>
  <c r="M145" i="1"/>
  <c r="M181" i="1" s="1"/>
  <c r="Q144" i="1"/>
  <c r="Q180" i="1" s="1"/>
  <c r="R144" i="1"/>
  <c r="R180" i="1" s="1"/>
  <c r="Q145" i="1"/>
  <c r="Q181" i="1" s="1"/>
  <c r="R145" i="1"/>
  <c r="R181" i="1" s="1"/>
  <c r="L219" i="1" l="1"/>
  <c r="L221" i="1" s="1"/>
</calcChain>
</file>

<file path=xl/sharedStrings.xml><?xml version="1.0" encoding="utf-8"?>
<sst xmlns="http://schemas.openxmlformats.org/spreadsheetml/2006/main" count="146" uniqueCount="87">
  <si>
    <t>T:</t>
  </si>
  <si>
    <t>X:</t>
  </si>
  <si>
    <t>Y:</t>
  </si>
  <si>
    <t>x</t>
  </si>
  <si>
    <t>y</t>
  </si>
  <si>
    <t>s</t>
  </si>
  <si>
    <t>t</t>
  </si>
  <si>
    <t xml:space="preserve"> + </t>
  </si>
  <si>
    <t xml:space="preserve"> = </t>
  </si>
  <si>
    <t>R²</t>
  </si>
  <si>
    <t>Data</t>
  </si>
  <si>
    <t>Y</t>
  </si>
  <si>
    <t>a =</t>
  </si>
  <si>
    <t>b =</t>
  </si>
  <si>
    <t>t²</t>
  </si>
  <si>
    <t>s²</t>
  </si>
  <si>
    <t>st</t>
  </si>
  <si>
    <t>u</t>
  </si>
  <si>
    <t>v</t>
  </si>
  <si>
    <t>Mean:</t>
  </si>
  <si>
    <t>Sum:</t>
  </si>
  <si>
    <t>x̄</t>
  </si>
  <si>
    <t>ȳ</t>
  </si>
  <si>
    <t>X</t>
  </si>
  <si>
    <t>Count</t>
  </si>
  <si>
    <t xml:space="preserve">Err = </t>
  </si>
  <si>
    <t>Summary of results</t>
  </si>
  <si>
    <t>No =</t>
  </si>
  <si>
    <t>x̄ =</t>
  </si>
  <si>
    <t>ȳ =</t>
  </si>
  <si>
    <t>= Average value of x</t>
  </si>
  <si>
    <t>= Average value of y</t>
  </si>
  <si>
    <t>= Numerator in B</t>
  </si>
  <si>
    <t>= Demominator in B</t>
  </si>
  <si>
    <t>B =</t>
  </si>
  <si>
    <t>= Key value "B"</t>
  </si>
  <si>
    <t>θ =</t>
  </si>
  <si>
    <t>= Angle in radians [-]</t>
  </si>
  <si>
    <t>Θ =</t>
  </si>
  <si>
    <t>= Angle in degrees [°]</t>
  </si>
  <si>
    <t>m =</t>
  </si>
  <si>
    <t>= Slope</t>
  </si>
  <si>
    <t>= y-intercept</t>
  </si>
  <si>
    <t>= x-intercept</t>
  </si>
  <si>
    <t>= Regression coefficient</t>
  </si>
  <si>
    <t>Plot the raw data (x, y)</t>
  </si>
  <si>
    <t>Plot the data centered at CoG (s, t)</t>
  </si>
  <si>
    <t>Data centered at CoG</t>
  </si>
  <si>
    <t>Data relative to Trend-Line</t>
  </si>
  <si>
    <t>Plot the data rotated to align with the trend-line (u, v)</t>
  </si>
  <si>
    <t>Plot the data with Trend-Line (s, t)</t>
  </si>
  <si>
    <t>See to, that the Trend-Line isn't exceeding the data range!</t>
  </si>
  <si>
    <t>Min:</t>
  </si>
  <si>
    <t>Max:</t>
  </si>
  <si>
    <t>This means, that the Trend-Line and it's Perpendicular-Line</t>
  </si>
  <si>
    <t>has these start and stop coordinates:</t>
  </si>
  <si>
    <t>Start:</t>
  </si>
  <si>
    <t>Stop:</t>
  </si>
  <si>
    <t>Trend-Line</t>
  </si>
  <si>
    <t>Perpendicular-Line</t>
  </si>
  <si>
    <t>Translate these values back to the x,y-system:</t>
  </si>
  <si>
    <t>Make a plot similar to a typical Trend-Line representation</t>
  </si>
  <si>
    <t>Least Squares Method - Perpendicular Offsets</t>
  </si>
  <si>
    <t>=</t>
  </si>
  <si>
    <t>+</t>
  </si>
  <si>
    <t>&lt;= Text only, numbers converted to text.</t>
  </si>
  <si>
    <t>&lt;= Mixed text &amp; numbers.</t>
  </si>
  <si>
    <t>&lt;= Text combined into one cell.</t>
  </si>
  <si>
    <t>For comparison plot the normally build in Trend-Line</t>
  </si>
  <si>
    <t>Least Squares Method - Vertical Offsets</t>
  </si>
  <si>
    <t>= No of data sets</t>
  </si>
  <si>
    <t>Take the min and max on the u- and v-axis:</t>
  </si>
  <si>
    <t>Rotate these values back to the s,t-system:</t>
  </si>
  <si>
    <t>The Trend-Line is represented by a thick line.</t>
  </si>
  <si>
    <t>The Perpendicular-Line is represented by a thin line.</t>
  </si>
  <si>
    <t>The mean value "CoG" (x̄,ȳ) is represented by a star:</t>
  </si>
  <si>
    <t>&lt;= Positive, text combined into one cell.</t>
  </si>
  <si>
    <t>&lt;= Negative, text combined into one cell.</t>
  </si>
  <si>
    <r>
      <t>s</t>
    </r>
    <r>
      <rPr>
        <vertAlign val="superscript"/>
        <sz val="12"/>
        <color theme="1"/>
        <rFont val="Aptos Mono"/>
        <family val="3"/>
      </rPr>
      <t>2</t>
    </r>
  </si>
  <si>
    <r>
      <t>t</t>
    </r>
    <r>
      <rPr>
        <vertAlign val="superscript"/>
        <sz val="12"/>
        <color theme="1"/>
        <rFont val="Aptos Mono"/>
        <family val="3"/>
      </rPr>
      <t>2</t>
    </r>
  </si>
  <si>
    <r>
      <t>SS</t>
    </r>
    <r>
      <rPr>
        <vertAlign val="subscript"/>
        <sz val="12"/>
        <color theme="1"/>
        <rFont val="Aptos Mono"/>
        <family val="3"/>
      </rPr>
      <t>ss</t>
    </r>
  </si>
  <si>
    <r>
      <t>SS</t>
    </r>
    <r>
      <rPr>
        <vertAlign val="subscript"/>
        <sz val="12"/>
        <color theme="1"/>
        <rFont val="Aptos Mono"/>
        <family val="3"/>
      </rPr>
      <t>tt</t>
    </r>
  </si>
  <si>
    <r>
      <t>SS</t>
    </r>
    <r>
      <rPr>
        <vertAlign val="subscript"/>
        <sz val="12"/>
        <color theme="1"/>
        <rFont val="Aptos Mono"/>
        <family val="3"/>
      </rPr>
      <t>st</t>
    </r>
  </si>
  <si>
    <r>
      <rPr>
        <b/>
        <sz val="12"/>
        <color theme="1"/>
        <rFont val="Aptos Mono"/>
        <family val="3"/>
      </rPr>
      <t>X</t>
    </r>
    <r>
      <rPr>
        <sz val="12"/>
        <color theme="1"/>
        <rFont val="Aptos Mono"/>
        <family val="3"/>
      </rPr>
      <t xml:space="preserve"> =</t>
    </r>
  </si>
  <si>
    <r>
      <rPr>
        <b/>
        <sz val="12"/>
        <color theme="1"/>
        <rFont val="Aptos Mono"/>
        <family val="3"/>
      </rPr>
      <t>Y</t>
    </r>
    <r>
      <rPr>
        <sz val="12"/>
        <color theme="1"/>
        <rFont val="Aptos Mono"/>
        <family val="3"/>
      </rPr>
      <t xml:space="preserve"> =</t>
    </r>
  </si>
  <si>
    <r>
      <t>R</t>
    </r>
    <r>
      <rPr>
        <vertAlign val="superscript"/>
        <sz val="12"/>
        <color theme="1"/>
        <rFont val="Aptos Mono"/>
        <family val="3"/>
      </rPr>
      <t>2</t>
    </r>
    <r>
      <rPr>
        <sz val="12"/>
        <color theme="1"/>
        <rFont val="Aptos Mono"/>
        <family val="3"/>
      </rPr>
      <t xml:space="preserve"> =</t>
    </r>
  </si>
  <si>
    <t>Claus Johansen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</si>
</sst>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"/>
    <numFmt numFmtId="167" formatCode="0.0000"/>
    <numFmt numFmtId="169" formatCode="yyyy\-mm\-dd;@"/>
  </numFmts>
  <fonts count="7" x14ac:knownFonts="1">
    <font>
      <sz val="10"/>
      <color theme="1"/>
      <name val="Arial"/>
      <family val="2"/>
    </font>
    <font>
      <sz val="12"/>
      <color theme="1"/>
      <name val="Aptos Mono"/>
      <family val="3"/>
    </font>
    <font>
      <vertAlign val="superscript"/>
      <sz val="12"/>
      <color theme="1"/>
      <name val="Aptos Mono"/>
      <family val="3"/>
    </font>
    <font>
      <sz val="10"/>
      <color theme="1"/>
      <name val="Aptos Mono"/>
      <family val="3"/>
    </font>
    <font>
      <vertAlign val="subscript"/>
      <sz val="12"/>
      <color theme="1"/>
      <name val="Aptos Mono"/>
      <family val="3"/>
    </font>
    <font>
      <b/>
      <sz val="12"/>
      <color theme="1"/>
      <name val="Aptos Mono"/>
      <family val="3"/>
    </font>
    <font>
      <u/>
      <sz val="12"/>
      <color theme="1"/>
      <name val="Aptos Mono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41FF41"/>
        <bgColor indexed="64"/>
      </patternFill>
    </fill>
    <fill>
      <patternFill patternType="solid">
        <fgColor rgb="FFFF8041"/>
        <bgColor indexed="64"/>
      </patternFill>
    </fill>
    <fill>
      <patternFill patternType="solid">
        <fgColor rgb="FFFF41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5" borderId="0" xfId="0" applyFont="1" applyFill="1"/>
    <xf numFmtId="0" fontId="1" fillId="0" borderId="0" xfId="0" applyFont="1" applyFill="1"/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/>
    <xf numFmtId="165" fontId="1" fillId="0" borderId="0" xfId="0" applyNumberFormat="1" applyFont="1"/>
    <xf numFmtId="165" fontId="1" fillId="6" borderId="0" xfId="0" applyNumberFormat="1" applyFont="1" applyFill="1"/>
    <xf numFmtId="165" fontId="1" fillId="4" borderId="0" xfId="0" applyNumberFormat="1" applyFont="1" applyFill="1"/>
    <xf numFmtId="165" fontId="1" fillId="3" borderId="0" xfId="0" applyNumberFormat="1" applyFont="1" applyFill="1"/>
    <xf numFmtId="165" fontId="1" fillId="7" borderId="0" xfId="0" applyNumberFormat="1" applyFont="1" applyFill="1"/>
    <xf numFmtId="165" fontId="1" fillId="2" borderId="0" xfId="0" applyNumberFormat="1" applyFont="1" applyFill="1"/>
    <xf numFmtId="165" fontId="1" fillId="8" borderId="0" xfId="0" applyNumberFormat="1" applyFont="1" applyFill="1" applyBorder="1"/>
    <xf numFmtId="165" fontId="1" fillId="9" borderId="0" xfId="0" applyNumberFormat="1" applyFont="1" applyFill="1" applyBorder="1"/>
    <xf numFmtId="165" fontId="1" fillId="5" borderId="0" xfId="0" applyNumberFormat="1" applyFont="1" applyFill="1"/>
    <xf numFmtId="165" fontId="1" fillId="0" borderId="9" xfId="0" applyNumberFormat="1" applyFont="1" applyFill="1" applyBorder="1" applyAlignment="1">
      <alignment horizontal="right"/>
    </xf>
    <xf numFmtId="165" fontId="1" fillId="0" borderId="6" xfId="0" applyNumberFormat="1" applyFont="1" applyBorder="1"/>
    <xf numFmtId="0" fontId="3" fillId="0" borderId="0" xfId="0" applyFont="1"/>
    <xf numFmtId="0" fontId="3" fillId="0" borderId="0" xfId="0" applyFont="1" applyFill="1" applyBorder="1"/>
    <xf numFmtId="165" fontId="1" fillId="0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indent="1"/>
    </xf>
    <xf numFmtId="164" fontId="1" fillId="0" borderId="0" xfId="0" applyNumberFormat="1" applyFont="1" applyFill="1" applyBorder="1"/>
    <xf numFmtId="165" fontId="1" fillId="0" borderId="9" xfId="0" applyNumberFormat="1" applyFont="1" applyBorder="1"/>
    <xf numFmtId="165" fontId="1" fillId="0" borderId="7" xfId="0" applyNumberFormat="1" applyFont="1" applyBorder="1"/>
    <xf numFmtId="165" fontId="1" fillId="3" borderId="9" xfId="0" applyNumberFormat="1" applyFont="1" applyFill="1" applyBorder="1" applyAlignment="1">
      <alignment horizontal="right"/>
    </xf>
    <xf numFmtId="165" fontId="1" fillId="7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0" borderId="8" xfId="0" applyNumberFormat="1" applyFont="1" applyBorder="1"/>
    <xf numFmtId="166" fontId="1" fillId="0" borderId="0" xfId="0" applyNumberFormat="1" applyFont="1"/>
    <xf numFmtId="0" fontId="1" fillId="3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66" fontId="5" fillId="0" borderId="9" xfId="0" applyNumberFormat="1" applyFont="1" applyBorder="1" applyAlignment="1">
      <alignment horizontal="right"/>
    </xf>
    <xf numFmtId="0" fontId="1" fillId="0" borderId="9" xfId="0" applyFont="1" applyFill="1" applyBorder="1"/>
    <xf numFmtId="0" fontId="3" fillId="5" borderId="0" xfId="0" applyFont="1" applyFill="1"/>
    <xf numFmtId="165" fontId="1" fillId="0" borderId="7" xfId="0" applyNumberFormat="1" applyFont="1" applyFill="1" applyBorder="1" applyAlignment="1">
      <alignment horizontal="right"/>
    </xf>
    <xf numFmtId="1" fontId="1" fillId="0" borderId="8" xfId="0" applyNumberFormat="1" applyFont="1" applyBorder="1" applyAlignment="1">
      <alignment horizontal="left"/>
    </xf>
    <xf numFmtId="166" fontId="1" fillId="0" borderId="7" xfId="0" applyNumberFormat="1" applyFont="1" applyBorder="1" applyAlignment="1">
      <alignment horizontal="left" indent="1"/>
    </xf>
    <xf numFmtId="0" fontId="1" fillId="0" borderId="4" xfId="0" applyFont="1" applyFill="1" applyBorder="1" applyAlignment="1">
      <alignment horizontal="left" indent="1"/>
    </xf>
    <xf numFmtId="0" fontId="1" fillId="0" borderId="4" xfId="0" applyFont="1" applyFill="1" applyBorder="1"/>
    <xf numFmtId="0" fontId="1" fillId="0" borderId="8" xfId="0" applyFont="1" applyBorder="1"/>
    <xf numFmtId="0" fontId="3" fillId="6" borderId="0" xfId="0" applyFont="1" applyFill="1"/>
    <xf numFmtId="0" fontId="3" fillId="4" borderId="0" xfId="0" applyFont="1" applyFill="1"/>
    <xf numFmtId="0" fontId="3" fillId="3" borderId="0" xfId="0" applyFont="1" applyFill="1"/>
    <xf numFmtId="0" fontId="3" fillId="7" borderId="0" xfId="0" applyFont="1" applyFill="1"/>
    <xf numFmtId="0" fontId="3" fillId="2" borderId="0" xfId="0" applyFont="1" applyFill="1"/>
    <xf numFmtId="0" fontId="3" fillId="8" borderId="0" xfId="0" applyFont="1" applyFill="1"/>
    <xf numFmtId="0" fontId="3" fillId="9" borderId="0" xfId="0" applyFont="1" applyFill="1"/>
    <xf numFmtId="166" fontId="1" fillId="0" borderId="0" xfId="0" applyNumberFormat="1" applyFont="1" applyAlignment="1">
      <alignment horizontal="left" indent="1"/>
    </xf>
    <xf numFmtId="165" fontId="1" fillId="0" borderId="7" xfId="0" applyNumberFormat="1" applyFont="1" applyFill="1" applyBorder="1"/>
    <xf numFmtId="166" fontId="1" fillId="0" borderId="4" xfId="0" applyNumberFormat="1" applyFont="1" applyBorder="1"/>
    <xf numFmtId="166" fontId="1" fillId="0" borderId="4" xfId="0" applyNumberFormat="1" applyFont="1" applyBorder="1" applyAlignment="1">
      <alignment horizontal="left" indent="1"/>
    </xf>
    <xf numFmtId="165" fontId="1" fillId="0" borderId="11" xfId="0" applyNumberFormat="1" applyFont="1" applyFill="1" applyBorder="1" applyAlignment="1">
      <alignment horizontal="right"/>
    </xf>
    <xf numFmtId="165" fontId="1" fillId="0" borderId="12" xfId="0" applyNumberFormat="1" applyFont="1" applyFill="1" applyBorder="1"/>
    <xf numFmtId="166" fontId="1" fillId="0" borderId="12" xfId="0" quotePrefix="1" applyNumberFormat="1" applyFont="1" applyFill="1" applyBorder="1" applyAlignment="1">
      <alignment horizontal="left" indent="1"/>
    </xf>
    <xf numFmtId="0" fontId="1" fillId="0" borderId="12" xfId="0" applyFont="1" applyFill="1" applyBorder="1" applyAlignment="1">
      <alignment horizontal="left" indent="1"/>
    </xf>
    <xf numFmtId="0" fontId="1" fillId="0" borderId="12" xfId="0" applyFont="1" applyFill="1" applyBorder="1"/>
    <xf numFmtId="0" fontId="1" fillId="0" borderId="5" xfId="0" applyFont="1" applyBorder="1"/>
    <xf numFmtId="0" fontId="1" fillId="0" borderId="7" xfId="0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1" fillId="0" borderId="4" xfId="0" quotePrefix="1" applyFont="1" applyFill="1" applyBorder="1" applyAlignment="1">
      <alignment horizontal="left" indent="1"/>
    </xf>
    <xf numFmtId="165" fontId="1" fillId="0" borderId="4" xfId="0" applyNumberFormat="1" applyFont="1" applyFill="1" applyBorder="1"/>
    <xf numFmtId="0" fontId="1" fillId="0" borderId="10" xfId="0" applyFont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left" indent="1"/>
    </xf>
    <xf numFmtId="0" fontId="1" fillId="0" borderId="2" xfId="0" applyFont="1" applyBorder="1"/>
    <xf numFmtId="0" fontId="5" fillId="0" borderId="10" xfId="0" applyFont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quotePrefix="1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165" fontId="5" fillId="0" borderId="0" xfId="0" applyNumberFormat="1" applyFont="1" applyFill="1" applyBorder="1"/>
    <xf numFmtId="0" fontId="5" fillId="0" borderId="2" xfId="0" applyFont="1" applyBorder="1"/>
    <xf numFmtId="0" fontId="5" fillId="0" borderId="7" xfId="0" applyFont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0" fontId="5" fillId="0" borderId="4" xfId="0" quotePrefix="1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165" fontId="5" fillId="0" borderId="4" xfId="0" applyNumberFormat="1" applyFont="1" applyFill="1" applyBorder="1"/>
    <xf numFmtId="0" fontId="5" fillId="0" borderId="8" xfId="0" applyFont="1" applyBorder="1"/>
    <xf numFmtId="0" fontId="1" fillId="0" borderId="6" xfId="0" applyFont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165" fontId="1" fillId="0" borderId="1" xfId="0" applyNumberFormat="1" applyFont="1" applyFill="1" applyBorder="1"/>
    <xf numFmtId="0" fontId="1" fillId="0" borderId="3" xfId="0" applyFont="1" applyBorder="1"/>
    <xf numFmtId="0" fontId="1" fillId="3" borderId="0" xfId="0" applyFont="1" applyFill="1"/>
    <xf numFmtId="0" fontId="1" fillId="7" borderId="0" xfId="0" applyFont="1" applyFill="1"/>
    <xf numFmtId="0" fontId="1" fillId="2" borderId="0" xfId="0" applyFont="1" applyFill="1"/>
    <xf numFmtId="0" fontId="1" fillId="8" borderId="0" xfId="0" applyFont="1" applyFill="1"/>
    <xf numFmtId="0" fontId="1" fillId="9" borderId="0" xfId="0" applyFont="1" applyFill="1"/>
    <xf numFmtId="0" fontId="3" fillId="0" borderId="0" xfId="0" applyFont="1" applyFill="1"/>
    <xf numFmtId="0" fontId="6" fillId="0" borderId="0" xfId="0" applyFont="1" applyFill="1" applyBorder="1" applyAlignment="1">
      <alignment horizontal="left"/>
    </xf>
    <xf numFmtId="166" fontId="1" fillId="0" borderId="0" xfId="0" applyNumberFormat="1" applyFont="1" applyFill="1" applyBorder="1"/>
    <xf numFmtId="0" fontId="1" fillId="5" borderId="0" xfId="0" applyFont="1" applyFill="1" applyBorder="1"/>
    <xf numFmtId="165" fontId="1" fillId="0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7" borderId="0" xfId="0" applyFont="1" applyFill="1" applyBorder="1"/>
    <xf numFmtId="0" fontId="1" fillId="2" borderId="0" xfId="0" applyFont="1" applyFill="1" applyBorder="1"/>
    <xf numFmtId="0" fontId="1" fillId="8" borderId="0" xfId="0" applyFont="1" applyFill="1" applyBorder="1"/>
    <xf numFmtId="0" fontId="1" fillId="9" borderId="0" xfId="0" applyFont="1" applyFill="1" applyBorder="1"/>
    <xf numFmtId="165" fontId="1" fillId="5" borderId="0" xfId="0" applyNumberFormat="1" applyFont="1" applyFill="1" applyBorder="1" applyAlignment="1">
      <alignment horizontal="right"/>
    </xf>
    <xf numFmtId="0" fontId="1" fillId="5" borderId="0" xfId="0" applyFont="1" applyFill="1" applyBorder="1" applyAlignment="1">
      <alignment horizontal="right"/>
    </xf>
    <xf numFmtId="0" fontId="1" fillId="0" borderId="0" xfId="0" applyFont="1" applyBorder="1"/>
    <xf numFmtId="166" fontId="1" fillId="0" borderId="0" xfId="0" applyNumberFormat="1" applyFont="1" applyBorder="1"/>
    <xf numFmtId="0" fontId="1" fillId="6" borderId="0" xfId="0" applyFont="1" applyFill="1"/>
    <xf numFmtId="0" fontId="1" fillId="4" borderId="0" xfId="0" applyFont="1" applyFill="1"/>
    <xf numFmtId="165" fontId="1" fillId="3" borderId="0" xfId="0" applyNumberFormat="1" applyFont="1" applyFill="1" applyBorder="1" applyAlignment="1">
      <alignment horizontal="right"/>
    </xf>
    <xf numFmtId="165" fontId="1" fillId="7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8" borderId="0" xfId="0" applyNumberFormat="1" applyFont="1" applyFill="1" applyBorder="1" applyAlignment="1">
      <alignment horizontal="right"/>
    </xf>
    <xf numFmtId="165" fontId="1" fillId="9" borderId="0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right"/>
    </xf>
    <xf numFmtId="165" fontId="1" fillId="8" borderId="0" xfId="0" applyNumberFormat="1" applyFont="1" applyFill="1"/>
    <xf numFmtId="165" fontId="1" fillId="9" borderId="0" xfId="0" applyNumberFormat="1" applyFont="1" applyFill="1"/>
    <xf numFmtId="0" fontId="1" fillId="5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8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11" fontId="1" fillId="3" borderId="0" xfId="0" applyNumberFormat="1" applyFont="1" applyFill="1"/>
    <xf numFmtId="11" fontId="1" fillId="7" borderId="0" xfId="0" applyNumberFormat="1" applyFont="1" applyFill="1"/>
    <xf numFmtId="11" fontId="1" fillId="2" borderId="0" xfId="0" applyNumberFormat="1" applyFont="1" applyFill="1"/>
    <xf numFmtId="11" fontId="1" fillId="8" borderId="0" xfId="0" applyNumberFormat="1" applyFont="1" applyFill="1"/>
    <xf numFmtId="11" fontId="1" fillId="9" borderId="0" xfId="0" applyNumberFormat="1" applyFont="1" applyFill="1"/>
    <xf numFmtId="11" fontId="1" fillId="5" borderId="0" xfId="0" applyNumberFormat="1" applyFont="1" applyFill="1"/>
    <xf numFmtId="165" fontId="1" fillId="0" borderId="0" xfId="0" applyNumberFormat="1" applyFont="1" applyBorder="1" applyAlignment="1">
      <alignment horizontal="left"/>
    </xf>
    <xf numFmtId="164" fontId="1" fillId="3" borderId="0" xfId="0" applyNumberFormat="1" applyFont="1" applyFill="1"/>
    <xf numFmtId="164" fontId="1" fillId="7" borderId="0" xfId="0" applyNumberFormat="1" applyFont="1" applyFill="1"/>
    <xf numFmtId="164" fontId="1" fillId="2" borderId="0" xfId="0" applyNumberFormat="1" applyFont="1" applyFill="1"/>
    <xf numFmtId="164" fontId="1" fillId="8" borderId="0" xfId="0" applyNumberFormat="1" applyFont="1" applyFill="1"/>
    <xf numFmtId="164" fontId="1" fillId="9" borderId="0" xfId="0" applyNumberFormat="1" applyFont="1" applyFill="1"/>
    <xf numFmtId="164" fontId="1" fillId="5" borderId="0" xfId="0" applyNumberFormat="1" applyFont="1" applyFill="1"/>
    <xf numFmtId="167" fontId="1" fillId="0" borderId="0" xfId="0" applyNumberFormat="1" applyFont="1" applyFill="1" applyBorder="1"/>
    <xf numFmtId="49" fontId="1" fillId="0" borderId="0" xfId="0" applyNumberFormat="1" applyFont="1" applyFill="1" applyBorder="1"/>
    <xf numFmtId="49" fontId="3" fillId="0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8" borderId="0" xfId="0" applyNumberFormat="1" applyFont="1" applyFill="1" applyBorder="1" applyAlignment="1">
      <alignment horizontal="center"/>
    </xf>
    <xf numFmtId="164" fontId="1" fillId="9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5" fontId="1" fillId="7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5" fontId="1" fillId="8" borderId="0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/>
    <xf numFmtId="164" fontId="1" fillId="7" borderId="0" xfId="0" applyNumberFormat="1" applyFont="1" applyFill="1" applyBorder="1"/>
    <xf numFmtId="164" fontId="1" fillId="2" borderId="0" xfId="0" applyNumberFormat="1" applyFont="1" applyFill="1" applyBorder="1"/>
    <xf numFmtId="164" fontId="1" fillId="8" borderId="0" xfId="0" applyNumberFormat="1" applyFont="1" applyFill="1" applyBorder="1"/>
    <xf numFmtId="164" fontId="1" fillId="9" borderId="0" xfId="0" applyNumberFormat="1" applyFont="1" applyFill="1" applyBorder="1"/>
    <xf numFmtId="164" fontId="1" fillId="5" borderId="0" xfId="0" applyNumberFormat="1" applyFont="1" applyFill="1" applyBorder="1"/>
    <xf numFmtId="49" fontId="1" fillId="2" borderId="0" xfId="0" applyNumberFormat="1" applyFont="1" applyFill="1"/>
    <xf numFmtId="49" fontId="1" fillId="8" borderId="0" xfId="0" applyNumberFormat="1" applyFont="1" applyFill="1"/>
    <xf numFmtId="49" fontId="1" fillId="9" borderId="0" xfId="0" applyNumberFormat="1" applyFont="1" applyFill="1"/>
    <xf numFmtId="0" fontId="1" fillId="3" borderId="0" xfId="0" applyNumberFormat="1" applyFont="1" applyFill="1"/>
    <xf numFmtId="0" fontId="1" fillId="7" borderId="0" xfId="0" applyNumberFormat="1" applyFont="1" applyFill="1"/>
    <xf numFmtId="165" fontId="1" fillId="0" borderId="0" xfId="0" applyNumberFormat="1" applyFont="1" applyFill="1" applyBorder="1" applyAlignment="1">
      <alignment horizontal="left"/>
    </xf>
    <xf numFmtId="165" fontId="1" fillId="0" borderId="9" xfId="0" applyNumberFormat="1" applyFont="1" applyFill="1" applyBorder="1"/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166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1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5" borderId="0" xfId="0" applyFont="1" applyFill="1"/>
    <xf numFmtId="0" fontId="1" fillId="5" borderId="0" xfId="0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5" fillId="0" borderId="0" xfId="0" applyFont="1"/>
    <xf numFmtId="16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FF8041"/>
      <color rgb="FFFFFF00"/>
      <color rgb="FF41FF41"/>
      <color rgb="FF00FFFF"/>
      <color rgb="FF8080FF"/>
      <color rgb="FFFF00FF"/>
      <color rgb="FF7878FF"/>
      <color rgb="FFFF5A5A"/>
      <color rgb="FFFF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SqFit!$M$27</c:f>
          <c:strCache>
            <c:ptCount val="1"/>
            <c:pt idx="0">
              <c:v>Data</c:v>
            </c:pt>
          </c:strCache>
        </c:strRef>
      </c:tx>
      <c:overlay val="0"/>
      <c:txPr>
        <a:bodyPr/>
        <a:lstStyle/>
        <a:p>
          <a:pPr>
            <a:defRPr u="sng">
              <a:latin typeface="Aptos Mono" panose="020B0009020202020204" pitchFamily="49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31-4612-8B8E-4129203E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SqFit!$M$92</c:f>
          <c:strCache>
            <c:ptCount val="1"/>
            <c:pt idx="0">
              <c:v>Data relative to Trend-Line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SqFit!$H$2:$H$10</c:f>
              <c:numCache>
                <c:formatCode>0.000</c:formatCode>
                <c:ptCount val="9"/>
                <c:pt idx="0">
                  <c:v>-4.6636266843574568</c:v>
                </c:pt>
                <c:pt idx="1">
                  <c:v>-2.8973719342358684</c:v>
                </c:pt>
                <c:pt idx="2">
                  <c:v>-2.4278690348238845</c:v>
                </c:pt>
                <c:pt idx="3">
                  <c:v>-0.66161428470229589</c:v>
                </c:pt>
                <c:pt idx="4">
                  <c:v>-0.19211138529031191</c:v>
                </c:pt>
                <c:pt idx="5">
                  <c:v>1.5741433648312768</c:v>
                </c:pt>
                <c:pt idx="6">
                  <c:v>1.6113956473400592</c:v>
                </c:pt>
                <c:pt idx="7">
                  <c:v>2.9453997805584464</c:v>
                </c:pt>
                <c:pt idx="8">
                  <c:v>4.7116545306800353</c:v>
                </c:pt>
              </c:numCache>
            </c:numRef>
          </c:xVal>
          <c:yVal>
            <c:numRef>
              <c:f>SqFit!$I$2:$I$10</c:f>
              <c:numCache>
                <c:formatCode>0.000</c:formatCode>
                <c:ptCount val="9"/>
                <c:pt idx="0">
                  <c:v>-0.47528390560209188</c:v>
                </c:pt>
                <c:pt idx="1">
                  <c:v>0.89597251012507773</c:v>
                </c:pt>
                <c:pt idx="2">
                  <c:v>-0.43803162309330934</c:v>
                </c:pt>
                <c:pt idx="3">
                  <c:v>0.93322479263386016</c:v>
                </c:pt>
                <c:pt idx="4">
                  <c:v>-0.40077934058452708</c:v>
                </c:pt>
                <c:pt idx="5">
                  <c:v>0.97047707514264236</c:v>
                </c:pt>
                <c:pt idx="6">
                  <c:v>-1.2652805743909303</c:v>
                </c:pt>
                <c:pt idx="7">
                  <c:v>-0.79577767497894625</c:v>
                </c:pt>
                <c:pt idx="8">
                  <c:v>0.57547874074822292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2-4568-BAB0-27E82AE6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26720"/>
        <c:axId val="47329280"/>
      </c:scatterChart>
      <c:valAx>
        <c:axId val="47326720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SqFit!$S$1</c:f>
              <c:strCache>
                <c:ptCount val="1"/>
                <c:pt idx="0">
                  <c:v>u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0686851851851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47329280"/>
        <c:crosses val="autoZero"/>
        <c:crossBetween val="midCat"/>
        <c:majorUnit val="1"/>
      </c:valAx>
      <c:valAx>
        <c:axId val="47329280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SqFit!$M$94</c:f>
              <c:strCache>
                <c:ptCount val="1"/>
                <c:pt idx="0">
                  <c:v>v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47326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SqFit!$M$60</c:f>
          <c:strCache>
            <c:ptCount val="1"/>
            <c:pt idx="0">
              <c:v>Data centered at CoG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SqFit!$C$2:$C$10</c:f>
              <c:numCache>
                <c:formatCode>0.000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SqFit!$D$2:$D$10</c:f>
              <c:numCache>
                <c:formatCode>0.000</c:formatCode>
                <c:ptCount val="9"/>
                <c:pt idx="0">
                  <c:v>-2.4444444444444446</c:v>
                </c:pt>
                <c:pt idx="1">
                  <c:v>-0.44444444444444464</c:v>
                </c:pt>
                <c:pt idx="2">
                  <c:v>-1.4444444444444446</c:v>
                </c:pt>
                <c:pt idx="3">
                  <c:v>0.55555555555555536</c:v>
                </c:pt>
                <c:pt idx="4">
                  <c:v>-0.44444444444444464</c:v>
                </c:pt>
                <c:pt idx="5">
                  <c:v>1.5555555555555554</c:v>
                </c:pt>
                <c:pt idx="6">
                  <c:v>-0.44444444444444464</c:v>
                </c:pt>
                <c:pt idx="7">
                  <c:v>0.55555555555555536</c:v>
                </c:pt>
                <c:pt idx="8">
                  <c:v>2.5555555555555554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5-40C0-A58C-8D91941B6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SqFit!$M$61</c:f>
              <c:strCache>
                <c:ptCount val="1"/>
                <c:pt idx="0">
                  <c:v>s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77424074074074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2"/>
      </c:valAx>
      <c:valAx>
        <c:axId val="122405632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SqFit!$M$62</c:f>
              <c:strCache>
                <c:ptCount val="1"/>
                <c:pt idx="0">
                  <c:v>t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SqFit!$M$60</c:f>
          <c:strCache>
            <c:ptCount val="1"/>
            <c:pt idx="0">
              <c:v>Data centered at CoG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71444444444445"/>
          <c:y val="7.4548702245552642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SqFit!$C$2:$C$10</c:f>
              <c:numCache>
                <c:formatCode>0.000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SqFit!$D$2:$D$10</c:f>
              <c:numCache>
                <c:formatCode>0.000</c:formatCode>
                <c:ptCount val="9"/>
                <c:pt idx="0">
                  <c:v>-2.4444444444444446</c:v>
                </c:pt>
                <c:pt idx="1">
                  <c:v>-0.44444444444444464</c:v>
                </c:pt>
                <c:pt idx="2">
                  <c:v>-1.4444444444444446</c:v>
                </c:pt>
                <c:pt idx="3">
                  <c:v>0.55555555555555536</c:v>
                </c:pt>
                <c:pt idx="4">
                  <c:v>-0.44444444444444464</c:v>
                </c:pt>
                <c:pt idx="5">
                  <c:v>1.5555555555555554</c:v>
                </c:pt>
                <c:pt idx="6">
                  <c:v>-0.44444444444444464</c:v>
                </c:pt>
                <c:pt idx="7">
                  <c:v>0.55555555555555536</c:v>
                </c:pt>
                <c:pt idx="8">
                  <c:v>2.5555555555555554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2B-4D4C-AD9B-2A9329453F1D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SqFit!$M$144:$M$145</c:f>
              <c:numCache>
                <c:formatCode>0.000</c:formatCode>
                <c:ptCount val="2"/>
                <c:pt idx="0">
                  <c:v>-4.2054417614006665</c:v>
                </c:pt>
                <c:pt idx="1">
                  <c:v>4.2487510407030973</c:v>
                </c:pt>
              </c:numCache>
            </c:numRef>
          </c:xVal>
          <c:yVal>
            <c:numRef>
              <c:f>SqFit!$N$144:$N$145</c:f>
              <c:numCache>
                <c:formatCode>0.000</c:formatCode>
                <c:ptCount val="2"/>
                <c:pt idx="0">
                  <c:v>-2.0158555113197432</c:v>
                </c:pt>
                <c:pt idx="1">
                  <c:v>2.0366155775212103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2B-4D4C-AD9B-2A9329453F1D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SqFit!$Q$144:$Q$145</c:f>
              <c:numCache>
                <c:formatCode>0.000</c:formatCode>
                <c:ptCount val="2"/>
                <c:pt idx="0">
                  <c:v>0.54691830883611692</c:v>
                </c:pt>
                <c:pt idx="1">
                  <c:v>-0.41948931442082188</c:v>
                </c:pt>
              </c:numCache>
            </c:numRef>
          </c:xVal>
          <c:yVal>
            <c:numRef>
              <c:f>SqFit!$R$144:$R$145</c:f>
              <c:numCache>
                <c:formatCode>0.000</c:formatCode>
                <c:ptCount val="2"/>
                <c:pt idx="0">
                  <c:v>-1.140971207082319</c:v>
                </c:pt>
                <c:pt idx="1">
                  <c:v>0.87513111501315433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2B-4D4C-AD9B-2A9329453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5"/>
          <c:min val="-5"/>
        </c:scaling>
        <c:delete val="0"/>
        <c:axPos val="b"/>
        <c:majorGridlines/>
        <c:title>
          <c:tx>
            <c:strRef>
              <c:f>SqFit!$M$61</c:f>
              <c:strCache>
                <c:ptCount val="1"/>
                <c:pt idx="0">
                  <c:v>s</c:v>
                </c:pt>
              </c:strCache>
            </c:strRef>
          </c:tx>
          <c:layout>
            <c:manualLayout>
              <c:xMode val="edge"/>
              <c:yMode val="edge"/>
              <c:x val="0.53114407407407405"/>
              <c:y val="0.9377424074074074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2"/>
      </c:valAx>
      <c:valAx>
        <c:axId val="122405632"/>
        <c:scaling>
          <c:orientation val="minMax"/>
          <c:max val="5"/>
          <c:min val="-5"/>
        </c:scaling>
        <c:delete val="0"/>
        <c:axPos val="l"/>
        <c:majorGridlines/>
        <c:title>
          <c:tx>
            <c:strRef>
              <c:f>SqFit!$M$62</c:f>
              <c:strCache>
                <c:ptCount val="1"/>
                <c:pt idx="0">
                  <c:v>t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SqFit!$M$27</c:f>
          <c:strCache>
            <c:ptCount val="1"/>
            <c:pt idx="0">
              <c:v>Data</c:v>
            </c:pt>
          </c:strCache>
        </c:strRef>
      </c:tx>
      <c:overlay val="0"/>
      <c:txPr>
        <a:bodyPr/>
        <a:lstStyle/>
        <a:p>
          <a:pPr>
            <a:defRPr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91-4C82-8EF4-A63F1356AF43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SqFit!$M$180:$M$181</c:f>
              <c:numCache>
                <c:formatCode>0.000</c:formatCode>
                <c:ptCount val="2"/>
                <c:pt idx="0">
                  <c:v>0.7945582385993335</c:v>
                </c:pt>
                <c:pt idx="1">
                  <c:v>9.2487510407030982</c:v>
                </c:pt>
              </c:numCache>
            </c:numRef>
          </c:xVal>
          <c:yVal>
            <c:numRef>
              <c:f>SqFit!$N$180:$N$181</c:f>
              <c:numCache>
                <c:formatCode>0.000</c:formatCode>
                <c:ptCount val="2"/>
                <c:pt idx="0">
                  <c:v>1.4285889331247015</c:v>
                </c:pt>
                <c:pt idx="1">
                  <c:v>5.4810600219656553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91-4C82-8EF4-A63F1356AF43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SqFit!$Q$180:$Q$181</c:f>
              <c:numCache>
                <c:formatCode>0.000</c:formatCode>
                <c:ptCount val="2"/>
                <c:pt idx="0">
                  <c:v>5.5469183088361174</c:v>
                </c:pt>
                <c:pt idx="1">
                  <c:v>4.5805106855791777</c:v>
                </c:pt>
              </c:numCache>
            </c:numRef>
          </c:xVal>
          <c:yVal>
            <c:numRef>
              <c:f>SqFit!$R$180:$R$181</c:f>
              <c:numCache>
                <c:formatCode>0.000</c:formatCode>
                <c:ptCount val="2"/>
                <c:pt idx="0">
                  <c:v>2.3034732373621258</c:v>
                </c:pt>
                <c:pt idx="1">
                  <c:v>4.3195755594575989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91-4C82-8EF4-A63F1356AF43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star"/>
            <c:size val="13"/>
            <c:spPr>
              <a:ln w="25400">
                <a:solidFill>
                  <a:schemeClr val="tx1"/>
                </a:solidFill>
              </a:ln>
            </c:spPr>
          </c:marker>
          <c:xVal>
            <c:numRef>
              <c:f>SqFit!$L$2</c:f>
              <c:numCache>
                <c:formatCode>0.000</c:formatCode>
                <c:ptCount val="1"/>
                <c:pt idx="0">
                  <c:v>5</c:v>
                </c:pt>
              </c:numCache>
            </c:numRef>
          </c:xVal>
          <c:yVal>
            <c:numRef>
              <c:f>SqFit!$M$2</c:f>
              <c:numCache>
                <c:formatCode>0.000</c:formatCode>
                <c:ptCount val="1"/>
                <c:pt idx="0">
                  <c:v>3.4444444444444446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91-4C82-8EF4-A63F1356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SqFit!$M$216</c:f>
          <c:strCache>
            <c:ptCount val="1"/>
            <c:pt idx="0">
              <c:v>Least Squares Method - Perpendicular Offsets</c:v>
            </c:pt>
          </c:strCache>
        </c:strRef>
      </c:tx>
      <c:overlay val="0"/>
      <c:txPr>
        <a:bodyPr/>
        <a:lstStyle/>
        <a:p>
          <a:pPr>
            <a:defRPr sz="1200"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9252407407407396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(SqFit!$B$2:$B$10,SqFit!$L$221)</c:f>
              <c:numCache>
                <c:formatCode>0.000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9D-457D-93F4-E68F28CF5CD8}"/>
            </c:ext>
          </c:extLst>
        </c:ser>
        <c:ser>
          <c:idx val="1"/>
          <c:order val="1"/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SqFit!$M$180:$M$181</c:f>
              <c:numCache>
                <c:formatCode>0.000</c:formatCode>
                <c:ptCount val="2"/>
                <c:pt idx="0">
                  <c:v>0.7945582385993335</c:v>
                </c:pt>
                <c:pt idx="1">
                  <c:v>9.2487510407030982</c:v>
                </c:pt>
              </c:numCache>
            </c:numRef>
          </c:xVal>
          <c:yVal>
            <c:numRef>
              <c:f>SqFit!$N$180:$N$181</c:f>
              <c:numCache>
                <c:formatCode>0.000</c:formatCode>
                <c:ptCount val="2"/>
                <c:pt idx="0">
                  <c:v>1.4285889331247015</c:v>
                </c:pt>
                <c:pt idx="1">
                  <c:v>5.4810600219656553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9D-457D-93F4-E68F28CF5CD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SqFit!$Q$180:$Q$181</c:f>
              <c:numCache>
                <c:formatCode>0.000</c:formatCode>
                <c:ptCount val="2"/>
                <c:pt idx="0">
                  <c:v>5.5469183088361174</c:v>
                </c:pt>
                <c:pt idx="1">
                  <c:v>4.5805106855791777</c:v>
                </c:pt>
              </c:numCache>
            </c:numRef>
          </c:xVal>
          <c:yVal>
            <c:numRef>
              <c:f>SqFit!$R$180:$R$181</c:f>
              <c:numCache>
                <c:formatCode>0.000</c:formatCode>
                <c:ptCount val="2"/>
                <c:pt idx="0">
                  <c:v>2.3034732373621258</c:v>
                </c:pt>
                <c:pt idx="1">
                  <c:v>4.3195755594575989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9D-457D-93F4-E68F28CF5CD8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star"/>
            <c:size val="13"/>
            <c:spPr>
              <a:ln w="25400">
                <a:solidFill>
                  <a:schemeClr val="tx1"/>
                </a:solidFill>
              </a:ln>
            </c:spPr>
          </c:marker>
          <c:xVal>
            <c:numRef>
              <c:f>SqFit!$L$2</c:f>
              <c:numCache>
                <c:formatCode>0.000</c:formatCode>
                <c:ptCount val="1"/>
                <c:pt idx="0">
                  <c:v>5</c:v>
                </c:pt>
              </c:numCache>
            </c:numRef>
          </c:xVal>
          <c:yVal>
            <c:numRef>
              <c:f>SqFit!$M$2</c:f>
              <c:numCache>
                <c:formatCode>0.000</c:formatCode>
                <c:ptCount val="1"/>
                <c:pt idx="0">
                  <c:v>3.4444444444444446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9D-457D-93F4-E68F28CF5CD8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SqFit!$L$221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9D-457D-93F4-E68F28CF5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SqFit!$U$216</c:f>
          <c:strCache>
            <c:ptCount val="1"/>
            <c:pt idx="0">
              <c:v>Least Squares Method - Vertical Offsets</c:v>
            </c:pt>
          </c:strCache>
        </c:strRef>
      </c:tx>
      <c:overlay val="0"/>
      <c:txPr>
        <a:bodyPr/>
        <a:lstStyle/>
        <a:p>
          <a:pPr>
            <a:defRPr sz="1200" u="sng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3625925925926"/>
          <c:y val="7.2196851851851845E-2"/>
          <c:w val="0.79590370370370367"/>
          <c:h val="0.8349714814814814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</c:spPr>
          </c:marker>
          <c:trendline>
            <c:spPr>
              <a:ln w="38100"/>
            </c:spPr>
            <c:trendlineType val="linear"/>
            <c:dispRSqr val="1"/>
            <c:dispEq val="1"/>
            <c:trendlineLbl>
              <c:layout>
                <c:manualLayout>
                  <c:x val="-0.32174999999999998"/>
                  <c:y val="-0.31939314814814812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12700">
                  <a:solidFill>
                    <a:sysClr val="windowText" lastClr="000000"/>
                  </a:solidFill>
                </a:ln>
              </c:spPr>
            </c:trendlineLbl>
          </c:trendline>
          <c:xVal>
            <c:numRef>
              <c:f>SqFit!$A$2:$A$10</c:f>
              <c:numCache>
                <c:formatCode>0.000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SqFit!$B$2:$B$10</c:f>
              <c:numCache>
                <c:formatCode>0.000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69-466A-B38B-909A59D0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3072"/>
        <c:axId val="122405632"/>
      </c:scatterChart>
      <c:valAx>
        <c:axId val="122403072"/>
        <c:scaling>
          <c:orientation val="minMax"/>
          <c:max val="10"/>
          <c:min val="0"/>
        </c:scaling>
        <c:delete val="0"/>
        <c:axPos val="b"/>
        <c:majorGridlines/>
        <c:title>
          <c:tx>
            <c:strRef>
              <c:f>SqFit!$M$28</c:f>
              <c:strCache>
                <c:ptCount val="1"/>
                <c:pt idx="0">
                  <c:v>x</c:v>
                </c:pt>
              </c:strCache>
            </c:strRef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5632"/>
        <c:crosses val="autoZero"/>
        <c:crossBetween val="midCat"/>
        <c:majorUnit val="1"/>
      </c:valAx>
      <c:valAx>
        <c:axId val="122405632"/>
        <c:scaling>
          <c:orientation val="minMax"/>
          <c:max val="10"/>
          <c:min val="0"/>
        </c:scaling>
        <c:delete val="0"/>
        <c:axPos val="l"/>
        <c:majorGridlines/>
        <c:title>
          <c:tx>
            <c:strRef>
              <c:f>SqFit!$M$29</c:f>
              <c:strCache>
                <c:ptCount val="1"/>
                <c:pt idx="0">
                  <c:v>y</c:v>
                </c:pt>
              </c:strCache>
            </c:strRef>
          </c:tx>
          <c:layout>
            <c:manualLayout>
              <c:xMode val="edge"/>
              <c:yMode val="edge"/>
              <c:x val="3.4832037037037029E-2"/>
              <c:y val="0.4753362962962963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22403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ptos Mono" panose="020B0009020202020204" pitchFamily="49" charset="0"/>
          <a:cs typeface="Courier New" panose="02070309020205020404" pitchFamily="49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29</xdr:row>
      <xdr:rowOff>57147</xdr:rowOff>
    </xdr:from>
    <xdr:to>
      <xdr:col>18</xdr:col>
      <xdr:colOff>161250</xdr:colOff>
      <xdr:row>56</xdr:row>
      <xdr:rowOff>56472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94</xdr:row>
      <xdr:rowOff>85725</xdr:rowOff>
    </xdr:from>
    <xdr:to>
      <xdr:col>18</xdr:col>
      <xdr:colOff>199350</xdr:colOff>
      <xdr:row>121</xdr:row>
      <xdr:rowOff>85050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123825</xdr:colOff>
      <xdr:row>62</xdr:row>
      <xdr:rowOff>66675</xdr:rowOff>
    </xdr:from>
    <xdr:to>
      <xdr:col>18</xdr:col>
      <xdr:colOff>189825</xdr:colOff>
      <xdr:row>89</xdr:row>
      <xdr:rowOff>66000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7B65E5C-355A-4EFB-909C-7179E1446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</xdr:colOff>
      <xdr:row>146</xdr:row>
      <xdr:rowOff>95250</xdr:rowOff>
    </xdr:from>
    <xdr:to>
      <xdr:col>18</xdr:col>
      <xdr:colOff>151725</xdr:colOff>
      <xdr:row>173</xdr:row>
      <xdr:rowOff>94575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BB68EEA-FE29-4F8D-B668-A07947154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104775</xdr:colOff>
      <xdr:row>185</xdr:row>
      <xdr:rowOff>114300</xdr:rowOff>
    </xdr:from>
    <xdr:to>
      <xdr:col>18</xdr:col>
      <xdr:colOff>170775</xdr:colOff>
      <xdr:row>212</xdr:row>
      <xdr:rowOff>113625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C80D1A8-B661-4A53-8ECF-A682260FF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95250</xdr:colOff>
      <xdr:row>224</xdr:row>
      <xdr:rowOff>133350</xdr:rowOff>
    </xdr:from>
    <xdr:to>
      <xdr:col>18</xdr:col>
      <xdr:colOff>161250</xdr:colOff>
      <xdr:row>251</xdr:row>
      <xdr:rowOff>132675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4EBA8BD-C6A0-49F6-B2B3-99BBC0E5F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123825</xdr:colOff>
      <xdr:row>224</xdr:row>
      <xdr:rowOff>76200</xdr:rowOff>
    </xdr:from>
    <xdr:to>
      <xdr:col>26</xdr:col>
      <xdr:colOff>189825</xdr:colOff>
      <xdr:row>251</xdr:row>
      <xdr:rowOff>75525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DFF21E4-AD3A-4665-AF39-E2EDECF9A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0.19579</cdr:x>
      <cdr:y>0.12347</cdr:y>
    </cdr:from>
    <cdr:to>
      <cdr:x>0.64029</cdr:x>
      <cdr:y>0.29281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347535-6DA5-40A6-A926-95D0F1E5828F}"/>
            </a:ext>
          </a:extLst>
        </cdr:cNvPr>
        <cdr:cNvSpPr txBox="1"/>
      </cdr:nvSpPr>
      <cdr:spPr>
        <a:xfrm xmlns:a="http://schemas.openxmlformats.org/drawingml/2006/main">
          <a:off x="1057275" y="666750"/>
          <a:ext cx="2400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  <cdr:relSizeAnchor xmlns:cdr="http://schemas.openxmlformats.org/drawingml/2006/chartDrawing">
    <cdr:from>
      <cdr:x>0.18697</cdr:x>
      <cdr:y>0.14111</cdr:y>
    </cdr:from>
    <cdr:to>
      <cdr:x>0.63676</cdr:x>
      <cdr:y>0.19579</cdr:y>
    </cdr:to>
    <cdr:sp macro="" textlink="SqFit!$L$221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4AC5C-B6DE-408A-A0E8-F7ED4BF3DF45}"/>
            </a:ext>
          </a:extLst>
        </cdr:cNvPr>
        <cdr:cNvSpPr txBox="1"/>
      </cdr:nvSpPr>
      <cdr:spPr>
        <a:xfrm xmlns:a="http://schemas.openxmlformats.org/drawingml/2006/main">
          <a:off x="1009649" y="762000"/>
          <a:ext cx="2428876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4B9318E-E453-44BE-BC43-9C414F1FE22C}" type="TxLink">
            <a:rPr lang="en-US" sz="1200" b="0" i="0" u="none" strike="noStrike">
              <a:solidFill>
                <a:srgbClr val="000000"/>
              </a:solidFill>
              <a:latin typeface="Aptos Mono" panose="020B0009020202020204" pitchFamily="49" charset="0"/>
              <a:cs typeface="Courier New" panose="02070309020205020404" pitchFamily="49" charset="0"/>
            </a:rPr>
            <a:pPr/>
            <a:t>y = 0.4793x + 1.0477</a:t>
          </a:fld>
          <a:endParaRPr lang="en-GB" sz="1100" b="0">
            <a:latin typeface="Aptos Mono" panose="020B0009020202020204" pitchFamily="49" charset="0"/>
            <a:cs typeface="Courier New" panose="02070309020205020404" pitchFamily="49" charset="0"/>
          </a:endParaRPr>
        </a:p>
      </cdr:txBody>
    </cdr:sp>
  </cdr:relSizeAnchor>
  <cdr:relSizeAnchor xmlns:cdr="http://schemas.openxmlformats.org/drawingml/2006/chartDrawing">
    <cdr:from>
      <cdr:x>0.25576</cdr:x>
      <cdr:y>0.28399</cdr:y>
    </cdr:from>
    <cdr:to>
      <cdr:x>0.4251</cdr:x>
      <cdr:y>0.45332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32843DC-164D-4DD5-B02E-910C398D6EE5}"/>
            </a:ext>
          </a:extLst>
        </cdr:cNvPr>
        <cdr:cNvSpPr txBox="1"/>
      </cdr:nvSpPr>
      <cdr:spPr>
        <a:xfrm xmlns:a="http://schemas.openxmlformats.org/drawingml/2006/main">
          <a:off x="1381125" y="1533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0.18874</cdr:x>
      <cdr:y>0.19579</cdr:y>
    </cdr:from>
    <cdr:to>
      <cdr:x>0.63676</cdr:x>
      <cdr:y>0.25047</cdr:y>
    </cdr:to>
    <cdr:sp macro="" textlink="SqFit!$L$224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ECE28F1-1C63-4BFE-AEB3-F37E5BDCAB51}"/>
            </a:ext>
          </a:extLst>
        </cdr:cNvPr>
        <cdr:cNvSpPr txBox="1"/>
      </cdr:nvSpPr>
      <cdr:spPr>
        <a:xfrm xmlns:a="http://schemas.openxmlformats.org/drawingml/2006/main">
          <a:off x="1019174" y="1057275"/>
          <a:ext cx="2419351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4EC6557-2F7B-48AC-B336-219D9EDC4FA6}" type="TxLink">
            <a:rPr lang="en-US" sz="1200" b="0" i="0" u="none" strike="noStrike">
              <a:solidFill>
                <a:srgbClr val="000000"/>
              </a:solidFill>
              <a:latin typeface="Aptos Mono" panose="020B0009020202020204" pitchFamily="49" charset="0"/>
              <a:cs typeface="Courier New"/>
            </a:rPr>
            <a:pPr/>
            <a:t>R² = 0.6183</a:t>
          </a:fld>
          <a:endParaRPr lang="en-GB" sz="1100" b="0">
            <a:latin typeface="Aptos Mono" panose="020B0009020202020204" pitchFamily="49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2"/>
  <sheetViews>
    <sheetView tabSelected="1" zoomScaleNormal="100" workbookViewId="0">
      <selection activeCell="A11" sqref="A11"/>
    </sheetView>
  </sheetViews>
  <sheetFormatPr defaultRowHeight="15.75" x14ac:dyDescent="0.25"/>
  <cols>
    <col min="1" max="2" width="11.42578125" style="16" customWidth="1"/>
    <col min="3" max="3" width="11.42578125" style="117" customWidth="1"/>
    <col min="4" max="4" width="11.42578125" style="118" customWidth="1"/>
    <col min="5" max="5" width="11.42578125" style="98" customWidth="1"/>
    <col min="6" max="6" width="11.42578125" style="99" customWidth="1"/>
    <col min="7" max="7" width="11.42578125" style="100" customWidth="1"/>
    <col min="8" max="8" width="11.42578125" style="101" customWidth="1"/>
    <col min="9" max="9" width="11.42578125" style="102" customWidth="1"/>
    <col min="10" max="10" width="3.140625" style="9" customWidth="1"/>
    <col min="11" max="11" width="11.42578125" style="10" customWidth="1"/>
    <col min="12" max="30" width="11.42578125" style="16" customWidth="1"/>
    <col min="31" max="31" width="3.140625" style="10" customWidth="1"/>
    <col min="32" max="46" width="11.42578125" style="16" customWidth="1"/>
    <col min="47" max="47" width="11.42578125" style="13" customWidth="1"/>
    <col min="48" max="48" width="3.140625" style="13" customWidth="1"/>
    <col min="49" max="51" width="11.42578125" style="13" customWidth="1"/>
    <col min="52" max="62" width="11.42578125" style="16" customWidth="1"/>
    <col min="63" max="16384" width="9.140625" style="16"/>
  </cols>
  <sheetData>
    <row r="1" spans="1:60" ht="18" x14ac:dyDescent="0.25">
      <c r="A1" s="1" t="s">
        <v>3</v>
      </c>
      <c r="B1" s="1" t="s">
        <v>4</v>
      </c>
      <c r="C1" s="2" t="s">
        <v>5</v>
      </c>
      <c r="D1" s="3" t="s">
        <v>6</v>
      </c>
      <c r="E1" s="4" t="s">
        <v>15</v>
      </c>
      <c r="F1" s="5" t="s">
        <v>14</v>
      </c>
      <c r="G1" s="6" t="s">
        <v>16</v>
      </c>
      <c r="H1" s="7" t="s">
        <v>17</v>
      </c>
      <c r="I1" s="8" t="s">
        <v>18</v>
      </c>
      <c r="L1" s="1" t="s">
        <v>3</v>
      </c>
      <c r="M1" s="1" t="s">
        <v>4</v>
      </c>
      <c r="N1" s="2" t="s">
        <v>5</v>
      </c>
      <c r="O1" s="3" t="s">
        <v>6</v>
      </c>
      <c r="P1" s="4" t="s">
        <v>78</v>
      </c>
      <c r="Q1" s="5" t="s">
        <v>79</v>
      </c>
      <c r="R1" s="6" t="s">
        <v>16</v>
      </c>
      <c r="S1" s="7" t="s">
        <v>17</v>
      </c>
      <c r="T1" s="8" t="s">
        <v>18</v>
      </c>
      <c r="U1" s="11"/>
      <c r="V1" s="11"/>
      <c r="W1" s="11"/>
      <c r="X1" s="11"/>
      <c r="Y1" s="11"/>
      <c r="Z1" s="11"/>
      <c r="AA1" s="11"/>
      <c r="AB1" s="11"/>
      <c r="AC1" s="11"/>
      <c r="AD1" s="12"/>
      <c r="AE1" s="12"/>
      <c r="AF1" s="13"/>
      <c r="AG1" s="13"/>
      <c r="AH1" s="13"/>
      <c r="AI1" s="10"/>
      <c r="AJ1" s="14"/>
      <c r="AK1" s="10"/>
      <c r="AL1" s="15"/>
      <c r="AM1" s="10"/>
      <c r="AN1" s="10"/>
    </row>
    <row r="2" spans="1:60" x14ac:dyDescent="0.25">
      <c r="A2" s="17">
        <v>1</v>
      </c>
      <c r="B2" s="17">
        <v>1</v>
      </c>
      <c r="C2" s="18">
        <f>A2-L$2</f>
        <v>-4</v>
      </c>
      <c r="D2" s="19">
        <f>B2-M$2</f>
        <v>-2.4444444444444446</v>
      </c>
      <c r="E2" s="20">
        <f>C2^2</f>
        <v>16</v>
      </c>
      <c r="F2" s="21">
        <f>D2^2</f>
        <v>5.9753086419753094</v>
      </c>
      <c r="G2" s="22">
        <f>C2*D2</f>
        <v>9.7777777777777786</v>
      </c>
      <c r="H2" s="23">
        <f>C2*COS(L$19)+D2*SIN(L$19)</f>
        <v>-4.6636266843574568</v>
      </c>
      <c r="I2" s="24">
        <f>-C2*SIN(L$19)+D2*COS(L$19)</f>
        <v>-0.47528390560209188</v>
      </c>
      <c r="J2" s="25"/>
      <c r="K2" s="26" t="s">
        <v>19</v>
      </c>
      <c r="L2" s="27">
        <f t="shared" ref="L2:T2" si="0">AVERAGE(A:A)</f>
        <v>5</v>
      </c>
      <c r="M2" s="27">
        <f t="shared" si="0"/>
        <v>3.4444444444444446</v>
      </c>
      <c r="N2" s="27">
        <f t="shared" si="0"/>
        <v>0</v>
      </c>
      <c r="O2" s="27">
        <f t="shared" si="0"/>
        <v>0</v>
      </c>
      <c r="P2" s="27">
        <f t="shared" si="0"/>
        <v>6.666666666666667</v>
      </c>
      <c r="Q2" s="27">
        <f t="shared" si="0"/>
        <v>2.0246913580246915</v>
      </c>
      <c r="R2" s="27">
        <f t="shared" si="0"/>
        <v>2.8888888888888888</v>
      </c>
      <c r="S2" s="27">
        <f t="shared" si="0"/>
        <v>0</v>
      </c>
      <c r="T2" s="27">
        <f t="shared" si="0"/>
        <v>-1.9737298215558337E-16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J2" s="11"/>
      <c r="AK2" s="11"/>
      <c r="AM2" s="28"/>
      <c r="AN2" s="28"/>
      <c r="BA2" s="13"/>
      <c r="BB2" s="29"/>
      <c r="BC2" s="29"/>
      <c r="BD2" s="29"/>
      <c r="BE2" s="29"/>
      <c r="BF2" s="29"/>
      <c r="BG2" s="29"/>
      <c r="BH2" s="29"/>
    </row>
    <row r="3" spans="1:60" x14ac:dyDescent="0.25">
      <c r="A3" s="17">
        <v>2</v>
      </c>
      <c r="B3" s="17">
        <v>3</v>
      </c>
      <c r="C3" s="18">
        <f t="shared" ref="C3:C10" si="1">A3-L$2</f>
        <v>-3</v>
      </c>
      <c r="D3" s="19">
        <f t="shared" ref="D3:D10" si="2">B3-M$2</f>
        <v>-0.44444444444444464</v>
      </c>
      <c r="E3" s="20">
        <f t="shared" ref="E3:E10" si="3">C3^2</f>
        <v>9</v>
      </c>
      <c r="F3" s="21">
        <f t="shared" ref="F3:F10" si="4">D3^2</f>
        <v>0.19753086419753105</v>
      </c>
      <c r="G3" s="22">
        <f t="shared" ref="G3:G10" si="5">C3*D3</f>
        <v>1.3333333333333339</v>
      </c>
      <c r="H3" s="23">
        <f t="shared" ref="H3:H10" si="6">C3*COS(L$19)+D3*SIN(L$19)</f>
        <v>-2.8973719342358684</v>
      </c>
      <c r="I3" s="24">
        <f t="shared" ref="I3:I10" si="7">-C3*SIN(L$19)+D3*COS(L$19)</f>
        <v>0.89597251012507773</v>
      </c>
      <c r="J3" s="25"/>
      <c r="K3" s="30"/>
      <c r="L3" s="31" t="s">
        <v>21</v>
      </c>
      <c r="M3" s="31" t="s">
        <v>22</v>
      </c>
      <c r="N3" s="11"/>
      <c r="O3" s="11"/>
      <c r="U3" s="13"/>
      <c r="V3" s="13"/>
      <c r="W3" s="11"/>
      <c r="X3" s="11"/>
      <c r="Y3" s="11"/>
      <c r="Z3" s="13"/>
      <c r="AA3" s="13"/>
      <c r="AB3" s="13"/>
      <c r="AC3" s="13"/>
      <c r="AD3" s="13"/>
      <c r="AE3" s="13"/>
      <c r="AF3" s="13"/>
      <c r="AG3" s="13"/>
      <c r="AH3" s="13"/>
      <c r="BA3" s="13"/>
      <c r="BB3" s="13"/>
      <c r="BC3" s="13"/>
      <c r="BD3" s="13"/>
      <c r="BE3" s="32"/>
      <c r="BF3" s="33"/>
      <c r="BG3" s="34"/>
      <c r="BH3" s="13"/>
    </row>
    <row r="4" spans="1:60" x14ac:dyDescent="0.25">
      <c r="A4" s="17">
        <v>3</v>
      </c>
      <c r="B4" s="17">
        <v>2</v>
      </c>
      <c r="C4" s="18">
        <f t="shared" si="1"/>
        <v>-2</v>
      </c>
      <c r="D4" s="19">
        <f t="shared" si="2"/>
        <v>-1.4444444444444446</v>
      </c>
      <c r="E4" s="20">
        <f t="shared" si="3"/>
        <v>4</v>
      </c>
      <c r="F4" s="21">
        <f t="shared" si="4"/>
        <v>2.0864197530864201</v>
      </c>
      <c r="G4" s="22">
        <f t="shared" si="5"/>
        <v>2.8888888888888893</v>
      </c>
      <c r="H4" s="23">
        <f t="shared" si="6"/>
        <v>-2.4278690348238845</v>
      </c>
      <c r="I4" s="24">
        <f t="shared" si="7"/>
        <v>-0.43803162309330934</v>
      </c>
      <c r="J4" s="25"/>
      <c r="K4" s="26" t="s">
        <v>20</v>
      </c>
      <c r="L4" s="35">
        <f t="shared" ref="L4:T4" si="8">SUM(A:A)</f>
        <v>45</v>
      </c>
      <c r="M4" s="35">
        <f t="shared" si="8"/>
        <v>31</v>
      </c>
      <c r="N4" s="35">
        <f t="shared" si="8"/>
        <v>0</v>
      </c>
      <c r="O4" s="36">
        <f t="shared" si="8"/>
        <v>0</v>
      </c>
      <c r="P4" s="37">
        <f t="shared" si="8"/>
        <v>60</v>
      </c>
      <c r="Q4" s="38">
        <f t="shared" si="8"/>
        <v>18.222222222222225</v>
      </c>
      <c r="R4" s="39">
        <f t="shared" si="8"/>
        <v>26</v>
      </c>
      <c r="S4" s="40">
        <f t="shared" si="8"/>
        <v>0</v>
      </c>
      <c r="T4" s="36">
        <f t="shared" si="8"/>
        <v>-1.7763568394002505E-15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BA4" s="13"/>
      <c r="BB4" s="12"/>
      <c r="BC4" s="13"/>
      <c r="BD4" s="13"/>
      <c r="BE4" s="13"/>
      <c r="BF4" s="13"/>
      <c r="BG4" s="13"/>
      <c r="BH4" s="13"/>
    </row>
    <row r="5" spans="1:60" ht="18.75" x14ac:dyDescent="0.35">
      <c r="A5" s="17">
        <v>4</v>
      </c>
      <c r="B5" s="17">
        <v>4</v>
      </c>
      <c r="C5" s="18">
        <f t="shared" si="1"/>
        <v>-1</v>
      </c>
      <c r="D5" s="19">
        <f t="shared" si="2"/>
        <v>0.55555555555555536</v>
      </c>
      <c r="E5" s="20">
        <f t="shared" si="3"/>
        <v>1</v>
      </c>
      <c r="F5" s="21">
        <f t="shared" si="4"/>
        <v>0.30864197530864174</v>
      </c>
      <c r="G5" s="22">
        <f t="shared" si="5"/>
        <v>-0.55555555555555536</v>
      </c>
      <c r="H5" s="23">
        <f t="shared" si="6"/>
        <v>-0.66161428470229589</v>
      </c>
      <c r="I5" s="24">
        <f t="shared" si="7"/>
        <v>0.93322479263386016</v>
      </c>
      <c r="J5" s="25"/>
      <c r="K5" s="30"/>
      <c r="L5" s="41"/>
      <c r="M5" s="41"/>
      <c r="N5" s="13"/>
      <c r="O5" s="13"/>
      <c r="P5" s="42" t="s">
        <v>80</v>
      </c>
      <c r="Q5" s="43" t="s">
        <v>81</v>
      </c>
      <c r="R5" s="44" t="s">
        <v>82</v>
      </c>
      <c r="AD5" s="10"/>
      <c r="AF5" s="10"/>
      <c r="AG5" s="10"/>
      <c r="AH5" s="10"/>
      <c r="BA5" s="13"/>
      <c r="BB5" s="12"/>
      <c r="BC5" s="13"/>
      <c r="BD5" s="13"/>
      <c r="BE5" s="13"/>
      <c r="BF5" s="13"/>
      <c r="BG5" s="13"/>
      <c r="BH5" s="13"/>
    </row>
    <row r="6" spans="1:60" x14ac:dyDescent="0.25">
      <c r="A6" s="17">
        <v>5</v>
      </c>
      <c r="B6" s="17">
        <v>3</v>
      </c>
      <c r="C6" s="18">
        <f t="shared" si="1"/>
        <v>0</v>
      </c>
      <c r="D6" s="19">
        <f t="shared" si="2"/>
        <v>-0.44444444444444464</v>
      </c>
      <c r="E6" s="20">
        <f t="shared" si="3"/>
        <v>0</v>
      </c>
      <c r="F6" s="21">
        <f t="shared" si="4"/>
        <v>0.19753086419753105</v>
      </c>
      <c r="G6" s="22">
        <f t="shared" si="5"/>
        <v>0</v>
      </c>
      <c r="H6" s="23">
        <f t="shared" si="6"/>
        <v>-0.19211138529031191</v>
      </c>
      <c r="I6" s="24">
        <f t="shared" si="7"/>
        <v>-0.40077934058452708</v>
      </c>
      <c r="J6" s="25"/>
      <c r="K6" s="30"/>
      <c r="L6" s="41"/>
      <c r="M6" s="41"/>
      <c r="N6" s="15"/>
      <c r="O6" s="13"/>
      <c r="Q6" s="45"/>
      <c r="R6" s="45"/>
      <c r="S6" s="45"/>
      <c r="T6" s="45"/>
      <c r="U6" s="45"/>
      <c r="AD6" s="10"/>
      <c r="AF6" s="10"/>
      <c r="AG6" s="10"/>
      <c r="AH6" s="10"/>
      <c r="BA6" s="13"/>
      <c r="BB6" s="12"/>
      <c r="BC6" s="13"/>
      <c r="BD6" s="13"/>
      <c r="BE6" s="13"/>
      <c r="BF6" s="13"/>
      <c r="BG6" s="13"/>
      <c r="BH6" s="13"/>
    </row>
    <row r="7" spans="1:60" x14ac:dyDescent="0.25">
      <c r="A7" s="17">
        <v>6</v>
      </c>
      <c r="B7" s="17">
        <v>5</v>
      </c>
      <c r="C7" s="18">
        <f t="shared" si="1"/>
        <v>1</v>
      </c>
      <c r="D7" s="19">
        <f t="shared" si="2"/>
        <v>1.5555555555555554</v>
      </c>
      <c r="E7" s="20">
        <f t="shared" si="3"/>
        <v>1</v>
      </c>
      <c r="F7" s="21">
        <f t="shared" si="4"/>
        <v>2.4197530864197523</v>
      </c>
      <c r="G7" s="22">
        <f t="shared" si="5"/>
        <v>1.5555555555555554</v>
      </c>
      <c r="H7" s="23">
        <f t="shared" si="6"/>
        <v>1.5741433648312768</v>
      </c>
      <c r="I7" s="24">
        <f t="shared" si="7"/>
        <v>0.97047707514264236</v>
      </c>
      <c r="J7" s="25"/>
      <c r="K7" s="30"/>
      <c r="L7" s="46" t="s">
        <v>23</v>
      </c>
      <c r="M7" s="46" t="s">
        <v>11</v>
      </c>
      <c r="N7" s="15"/>
      <c r="O7" s="47" t="s">
        <v>24</v>
      </c>
      <c r="Q7" s="45"/>
      <c r="R7" s="45"/>
      <c r="S7" s="45"/>
      <c r="T7" s="45"/>
      <c r="U7" s="45"/>
      <c r="AD7" s="10"/>
      <c r="AF7" s="10"/>
      <c r="AG7" s="10"/>
      <c r="AH7" s="10"/>
    </row>
    <row r="8" spans="1:60" x14ac:dyDescent="0.25">
      <c r="A8" s="17">
        <v>7</v>
      </c>
      <c r="B8" s="17">
        <v>3</v>
      </c>
      <c r="C8" s="18">
        <f t="shared" si="1"/>
        <v>2</v>
      </c>
      <c r="D8" s="19">
        <f t="shared" si="2"/>
        <v>-0.44444444444444464</v>
      </c>
      <c r="E8" s="20">
        <f t="shared" si="3"/>
        <v>4</v>
      </c>
      <c r="F8" s="21">
        <f t="shared" si="4"/>
        <v>0.19753086419753105</v>
      </c>
      <c r="G8" s="22">
        <f t="shared" si="5"/>
        <v>-0.88888888888888928</v>
      </c>
      <c r="H8" s="23">
        <f t="shared" si="6"/>
        <v>1.6113956473400592</v>
      </c>
      <c r="I8" s="24">
        <f t="shared" si="7"/>
        <v>-1.2652805743909303</v>
      </c>
      <c r="J8" s="25"/>
      <c r="K8" s="30"/>
      <c r="L8" s="35">
        <f>P4-Q4</f>
        <v>41.777777777777771</v>
      </c>
      <c r="M8" s="35">
        <f>2*R4</f>
        <v>52</v>
      </c>
      <c r="N8" s="15"/>
      <c r="O8" s="47">
        <f>COUNT(A:A)</f>
        <v>9</v>
      </c>
      <c r="Q8" s="45"/>
      <c r="R8" s="45"/>
      <c r="S8" s="45"/>
      <c r="T8" s="45"/>
      <c r="U8" s="45"/>
      <c r="AD8" s="10"/>
      <c r="AF8" s="10"/>
      <c r="AG8" s="10"/>
      <c r="AH8" s="10"/>
    </row>
    <row r="9" spans="1:60" x14ac:dyDescent="0.25">
      <c r="A9" s="17">
        <v>8</v>
      </c>
      <c r="B9" s="17">
        <v>4</v>
      </c>
      <c r="C9" s="18">
        <f t="shared" si="1"/>
        <v>3</v>
      </c>
      <c r="D9" s="19">
        <f t="shared" si="2"/>
        <v>0.55555555555555536</v>
      </c>
      <c r="E9" s="20">
        <f t="shared" si="3"/>
        <v>9</v>
      </c>
      <c r="F9" s="21">
        <f t="shared" si="4"/>
        <v>0.30864197530864174</v>
      </c>
      <c r="G9" s="22">
        <f t="shared" si="5"/>
        <v>1.6666666666666661</v>
      </c>
      <c r="H9" s="23">
        <f t="shared" si="6"/>
        <v>2.9453997805584464</v>
      </c>
      <c r="I9" s="24">
        <f t="shared" si="7"/>
        <v>-0.79577767497894625</v>
      </c>
      <c r="J9" s="25"/>
      <c r="K9" s="30"/>
      <c r="L9" s="41"/>
      <c r="M9" s="41"/>
      <c r="N9" s="15"/>
      <c r="O9" s="13"/>
      <c r="Q9" s="45"/>
      <c r="R9" s="45"/>
      <c r="S9" s="45"/>
      <c r="T9" s="45"/>
      <c r="U9" s="45"/>
      <c r="AD9" s="10"/>
      <c r="AF9" s="10"/>
      <c r="AG9" s="10"/>
      <c r="AH9" s="10"/>
    </row>
    <row r="10" spans="1:60" x14ac:dyDescent="0.25">
      <c r="A10" s="17">
        <v>9</v>
      </c>
      <c r="B10" s="17">
        <v>6</v>
      </c>
      <c r="C10" s="18">
        <f t="shared" si="1"/>
        <v>4</v>
      </c>
      <c r="D10" s="19">
        <f t="shared" si="2"/>
        <v>2.5555555555555554</v>
      </c>
      <c r="E10" s="20">
        <f t="shared" si="3"/>
        <v>16</v>
      </c>
      <c r="F10" s="21">
        <f t="shared" si="4"/>
        <v>6.530864197530863</v>
      </c>
      <c r="G10" s="22">
        <f t="shared" si="5"/>
        <v>10.222222222222221</v>
      </c>
      <c r="H10" s="23">
        <f t="shared" si="6"/>
        <v>4.7116545306800353</v>
      </c>
      <c r="I10" s="24">
        <f t="shared" si="7"/>
        <v>0.57547874074822292</v>
      </c>
      <c r="J10" s="48"/>
      <c r="K10" s="49" t="s">
        <v>25</v>
      </c>
      <c r="L10" s="50">
        <f>IF(L8=0,IF(M8=0,1,0),0)</f>
        <v>0</v>
      </c>
      <c r="M10" s="51" t="str">
        <f>IF(L10=0,"Data o.k.","Data has no direction")</f>
        <v>Data o.k.</v>
      </c>
      <c r="N10" s="52"/>
      <c r="O10" s="53"/>
      <c r="P10" s="54"/>
      <c r="Q10" s="45"/>
      <c r="R10" s="45"/>
      <c r="S10" s="45"/>
      <c r="T10" s="45"/>
      <c r="U10" s="45"/>
      <c r="V10" s="45"/>
      <c r="AD10" s="10"/>
      <c r="AF10" s="10"/>
      <c r="AG10" s="10"/>
      <c r="AH10" s="10"/>
    </row>
    <row r="11" spans="1:60" x14ac:dyDescent="0.25">
      <c r="A11" s="28"/>
      <c r="B11" s="28"/>
      <c r="C11" s="55"/>
      <c r="D11" s="56"/>
      <c r="E11" s="57"/>
      <c r="F11" s="58"/>
      <c r="G11" s="59"/>
      <c r="H11" s="60"/>
      <c r="I11" s="61"/>
      <c r="J11" s="48"/>
      <c r="K11" s="30"/>
      <c r="L11" s="41"/>
      <c r="M11" s="62"/>
      <c r="N11" s="15"/>
      <c r="O11" s="13"/>
      <c r="Q11" s="45"/>
      <c r="R11" s="45"/>
      <c r="S11" s="45"/>
      <c r="T11" s="45"/>
      <c r="AD11" s="10"/>
      <c r="AF11" s="10"/>
      <c r="AG11" s="10"/>
      <c r="AH11" s="10"/>
    </row>
    <row r="12" spans="1:60" x14ac:dyDescent="0.25">
      <c r="A12" s="28"/>
      <c r="B12" s="28"/>
      <c r="C12" s="55"/>
      <c r="D12" s="56"/>
      <c r="E12" s="57"/>
      <c r="F12" s="58"/>
      <c r="G12" s="59"/>
      <c r="H12" s="60"/>
      <c r="I12" s="61"/>
      <c r="J12" s="48"/>
      <c r="K12" s="63"/>
      <c r="L12" s="64" t="s">
        <v>26</v>
      </c>
      <c r="M12" s="65"/>
      <c r="N12" s="52"/>
      <c r="O12" s="53"/>
      <c r="P12" s="54"/>
      <c r="Q12" s="45"/>
      <c r="R12" s="45"/>
      <c r="S12" s="45"/>
      <c r="T12" s="45"/>
      <c r="AD12" s="10"/>
      <c r="AF12" s="10"/>
      <c r="AG12" s="10"/>
      <c r="AH12" s="10"/>
    </row>
    <row r="13" spans="1:60" x14ac:dyDescent="0.25">
      <c r="A13" s="28"/>
      <c r="B13" s="28"/>
      <c r="C13" s="55"/>
      <c r="D13" s="56"/>
      <c r="E13" s="57"/>
      <c r="F13" s="58"/>
      <c r="G13" s="59"/>
      <c r="H13" s="60"/>
      <c r="I13" s="61"/>
      <c r="J13" s="48"/>
      <c r="K13" s="66" t="s">
        <v>27</v>
      </c>
      <c r="L13" s="67">
        <f>O8</f>
        <v>9</v>
      </c>
      <c r="M13" s="68" t="s">
        <v>70</v>
      </c>
      <c r="N13" s="69"/>
      <c r="O13" s="70"/>
      <c r="P13" s="71"/>
      <c r="Q13" s="45"/>
      <c r="R13" s="45"/>
      <c r="S13" s="45"/>
      <c r="T13" s="45"/>
      <c r="AD13" s="10"/>
      <c r="AF13" s="10"/>
      <c r="AG13" s="10"/>
      <c r="AH13" s="10"/>
    </row>
    <row r="14" spans="1:60" x14ac:dyDescent="0.25">
      <c r="A14" s="28"/>
      <c r="B14" s="28"/>
      <c r="C14" s="55"/>
      <c r="D14" s="56"/>
      <c r="E14" s="57"/>
      <c r="F14" s="58"/>
      <c r="G14" s="59"/>
      <c r="H14" s="60"/>
      <c r="I14" s="61"/>
      <c r="J14" s="48"/>
      <c r="K14" s="72" t="s">
        <v>28</v>
      </c>
      <c r="L14" s="73">
        <f>L2</f>
        <v>5</v>
      </c>
      <c r="M14" s="74" t="s">
        <v>30</v>
      </c>
      <c r="N14" s="52"/>
      <c r="O14" s="75"/>
      <c r="P14" s="54"/>
      <c r="Q14" s="45"/>
      <c r="R14" s="45"/>
      <c r="S14" s="45"/>
      <c r="T14" s="45"/>
      <c r="AD14" s="10"/>
      <c r="AF14" s="10"/>
      <c r="AG14" s="10"/>
      <c r="AH14" s="10"/>
    </row>
    <row r="15" spans="1:60" x14ac:dyDescent="0.25">
      <c r="A15" s="28"/>
      <c r="B15" s="28"/>
      <c r="C15" s="55"/>
      <c r="D15" s="56"/>
      <c r="E15" s="57"/>
      <c r="F15" s="58"/>
      <c r="G15" s="59"/>
      <c r="H15" s="60"/>
      <c r="I15" s="61"/>
      <c r="J15" s="48"/>
      <c r="K15" s="76" t="s">
        <v>29</v>
      </c>
      <c r="L15" s="77">
        <f>M2</f>
        <v>3.4444444444444446</v>
      </c>
      <c r="M15" s="78" t="s">
        <v>31</v>
      </c>
      <c r="N15" s="15"/>
      <c r="O15" s="11"/>
      <c r="P15" s="79"/>
      <c r="Q15" s="45"/>
      <c r="R15" s="45"/>
      <c r="S15" s="45"/>
      <c r="T15" s="45"/>
    </row>
    <row r="16" spans="1:60" x14ac:dyDescent="0.25">
      <c r="A16" s="28"/>
      <c r="B16" s="28"/>
      <c r="C16" s="55"/>
      <c r="D16" s="56"/>
      <c r="E16" s="57"/>
      <c r="F16" s="58"/>
      <c r="G16" s="59"/>
      <c r="H16" s="60"/>
      <c r="I16" s="61"/>
      <c r="J16" s="48"/>
      <c r="K16" s="72" t="s">
        <v>83</v>
      </c>
      <c r="L16" s="73">
        <f>L8</f>
        <v>41.777777777777771</v>
      </c>
      <c r="M16" s="74" t="s">
        <v>32</v>
      </c>
      <c r="N16" s="52"/>
      <c r="O16" s="75"/>
      <c r="P16" s="54"/>
      <c r="Q16" s="45"/>
      <c r="R16" s="45"/>
      <c r="S16" s="45"/>
      <c r="T16" s="45"/>
    </row>
    <row r="17" spans="1:36" x14ac:dyDescent="0.25">
      <c r="A17" s="28"/>
      <c r="B17" s="28"/>
      <c r="C17" s="55"/>
      <c r="D17" s="56"/>
      <c r="E17" s="57"/>
      <c r="F17" s="58"/>
      <c r="G17" s="59"/>
      <c r="H17" s="60"/>
      <c r="I17" s="61"/>
      <c r="J17" s="48"/>
      <c r="K17" s="76" t="s">
        <v>84</v>
      </c>
      <c r="L17" s="77">
        <f>M8</f>
        <v>52</v>
      </c>
      <c r="M17" s="78" t="s">
        <v>33</v>
      </c>
      <c r="N17" s="15"/>
      <c r="O17" s="11"/>
      <c r="P17" s="79"/>
      <c r="Q17" s="45"/>
      <c r="R17" s="45"/>
      <c r="S17" s="45"/>
      <c r="T17" s="45"/>
    </row>
    <row r="18" spans="1:36" x14ac:dyDescent="0.25">
      <c r="A18" s="28"/>
      <c r="B18" s="28"/>
      <c r="C18" s="55"/>
      <c r="D18" s="56"/>
      <c r="E18" s="57"/>
      <c r="F18" s="58"/>
      <c r="G18" s="59"/>
      <c r="H18" s="60"/>
      <c r="I18" s="61"/>
      <c r="J18" s="48"/>
      <c r="K18" s="72" t="s">
        <v>34</v>
      </c>
      <c r="L18" s="73">
        <f>IF(M8=0,"NaN",L8/M8)</f>
        <v>0.80341880341880334</v>
      </c>
      <c r="M18" s="74" t="s">
        <v>35</v>
      </c>
      <c r="N18" s="52"/>
      <c r="O18" s="75"/>
      <c r="P18" s="54"/>
      <c r="Q18" s="45"/>
      <c r="R18" s="45"/>
      <c r="S18" s="45"/>
      <c r="T18" s="45"/>
    </row>
    <row r="19" spans="1:36" x14ac:dyDescent="0.25">
      <c r="A19" s="28"/>
      <c r="B19" s="28"/>
      <c r="C19" s="55"/>
      <c r="D19" s="56"/>
      <c r="E19" s="57"/>
      <c r="F19" s="58"/>
      <c r="G19" s="59"/>
      <c r="H19" s="60"/>
      <c r="I19" s="61"/>
      <c r="J19" s="48"/>
      <c r="K19" s="76" t="s">
        <v>36</v>
      </c>
      <c r="L19" s="77">
        <f>IF(L10=0,(1/2)*ATAN2(L8,M8),"NaN")</f>
        <v>0.4469871110616826</v>
      </c>
      <c r="M19" s="78" t="s">
        <v>37</v>
      </c>
      <c r="N19" s="15"/>
      <c r="O19" s="11"/>
      <c r="P19" s="79"/>
      <c r="Q19" s="45"/>
      <c r="R19" s="45"/>
      <c r="S19" s="45"/>
      <c r="T19" s="45"/>
    </row>
    <row r="20" spans="1:36" x14ac:dyDescent="0.25">
      <c r="A20" s="28"/>
      <c r="B20" s="28"/>
      <c r="C20" s="55"/>
      <c r="D20" s="56"/>
      <c r="E20" s="57"/>
      <c r="F20" s="58"/>
      <c r="G20" s="59"/>
      <c r="H20" s="60"/>
      <c r="I20" s="61"/>
      <c r="J20" s="48"/>
      <c r="K20" s="72" t="s">
        <v>38</v>
      </c>
      <c r="L20" s="73">
        <f>IF(L10=0,DEGREES(L19),"NaN")</f>
        <v>25.610474960579808</v>
      </c>
      <c r="M20" s="74" t="s">
        <v>39</v>
      </c>
      <c r="N20" s="52"/>
      <c r="O20" s="75"/>
      <c r="P20" s="54"/>
      <c r="Q20" s="45"/>
      <c r="R20" s="45"/>
      <c r="S20" s="45"/>
      <c r="T20" s="45"/>
    </row>
    <row r="21" spans="1:36" x14ac:dyDescent="0.25">
      <c r="A21" s="28"/>
      <c r="B21" s="28"/>
      <c r="C21" s="55"/>
      <c r="D21" s="56"/>
      <c r="E21" s="57"/>
      <c r="F21" s="58"/>
      <c r="G21" s="59"/>
      <c r="H21" s="60"/>
      <c r="I21" s="61"/>
      <c r="J21" s="48"/>
      <c r="K21" s="80" t="s">
        <v>40</v>
      </c>
      <c r="L21" s="81">
        <f>IF(L10=0,IF(L19=PI()/2,"NaN",TAN(L19)),"NaN")</f>
        <v>0.47934453160714835</v>
      </c>
      <c r="M21" s="82" t="s">
        <v>41</v>
      </c>
      <c r="N21" s="83"/>
      <c r="O21" s="84"/>
      <c r="P21" s="85"/>
      <c r="Q21" s="45"/>
      <c r="R21" s="45"/>
      <c r="S21" s="45"/>
      <c r="T21" s="45"/>
    </row>
    <row r="22" spans="1:36" x14ac:dyDescent="0.25">
      <c r="A22" s="28"/>
      <c r="B22" s="28"/>
      <c r="C22" s="55"/>
      <c r="D22" s="56"/>
      <c r="E22" s="57"/>
      <c r="F22" s="58"/>
      <c r="G22" s="59"/>
      <c r="H22" s="60"/>
      <c r="I22" s="61"/>
      <c r="J22" s="48"/>
      <c r="K22" s="86" t="s">
        <v>13</v>
      </c>
      <c r="L22" s="87">
        <f>IF(L10=0,IF(L19=PI()/2,"NaN",M2-L2*L21),"NaN")</f>
        <v>1.0477217864087027</v>
      </c>
      <c r="M22" s="88" t="s">
        <v>42</v>
      </c>
      <c r="N22" s="89"/>
      <c r="O22" s="90"/>
      <c r="P22" s="91"/>
      <c r="Q22" s="45"/>
      <c r="R22" s="45"/>
      <c r="S22" s="45"/>
      <c r="T22" s="45"/>
    </row>
    <row r="23" spans="1:36" x14ac:dyDescent="0.25">
      <c r="A23" s="28"/>
      <c r="B23" s="28"/>
      <c r="C23" s="55"/>
      <c r="D23" s="56"/>
      <c r="E23" s="57"/>
      <c r="F23" s="58"/>
      <c r="G23" s="59"/>
      <c r="H23" s="60"/>
      <c r="I23" s="61"/>
      <c r="K23" s="72" t="s">
        <v>12</v>
      </c>
      <c r="L23" s="73">
        <f>IF(L10=0,IF(L19=0,"NaN",IF(L19=PI()/2,L2,L2-M2/L21)),"NaN")</f>
        <v>-2.1857384768652661</v>
      </c>
      <c r="M23" s="74" t="s">
        <v>43</v>
      </c>
      <c r="N23" s="52"/>
      <c r="O23" s="75"/>
      <c r="P23" s="54"/>
      <c r="Q23" s="45"/>
      <c r="R23" s="45"/>
      <c r="S23" s="45"/>
      <c r="T23" s="45"/>
    </row>
    <row r="24" spans="1:36" ht="18" x14ac:dyDescent="0.25">
      <c r="A24" s="28"/>
      <c r="B24" s="28"/>
      <c r="C24" s="55"/>
      <c r="D24" s="56"/>
      <c r="E24" s="57"/>
      <c r="F24" s="58"/>
      <c r="G24" s="59"/>
      <c r="H24" s="60"/>
      <c r="I24" s="61"/>
      <c r="K24" s="92" t="s">
        <v>85</v>
      </c>
      <c r="L24" s="93">
        <f>IF(P4*Q4=0,"NaN",R4^2/(P4*Q4))</f>
        <v>0.61829268292682915</v>
      </c>
      <c r="M24" s="94" t="s">
        <v>44</v>
      </c>
      <c r="N24" s="95"/>
      <c r="O24" s="96"/>
      <c r="P24" s="97"/>
      <c r="Q24" s="45"/>
      <c r="R24" s="45"/>
      <c r="S24" s="45"/>
      <c r="T24" s="45"/>
    </row>
    <row r="25" spans="1:36" x14ac:dyDescent="0.25">
      <c r="C25" s="55"/>
      <c r="D25" s="56"/>
      <c r="K25" s="103"/>
      <c r="L25" s="11"/>
      <c r="M25" s="11"/>
      <c r="N25" s="15"/>
      <c r="O25" s="11"/>
      <c r="Q25" s="45"/>
      <c r="R25" s="45"/>
      <c r="S25" s="45"/>
      <c r="T25" s="45"/>
    </row>
    <row r="26" spans="1:36" x14ac:dyDescent="0.25">
      <c r="C26" s="55"/>
      <c r="D26" s="56"/>
      <c r="K26" s="29"/>
      <c r="L26" s="104" t="s">
        <v>45</v>
      </c>
      <c r="M26" s="32"/>
      <c r="N26" s="105"/>
      <c r="O26" s="13"/>
      <c r="P26" s="13"/>
      <c r="Q26" s="13"/>
    </row>
    <row r="27" spans="1:36" x14ac:dyDescent="0.25">
      <c r="C27" s="55"/>
      <c r="D27" s="56"/>
      <c r="J27" s="106"/>
      <c r="K27" s="11"/>
      <c r="L27" s="107" t="s">
        <v>0</v>
      </c>
      <c r="M27" s="11" t="s">
        <v>10</v>
      </c>
      <c r="N27" s="105"/>
      <c r="O27" s="13"/>
      <c r="P27" s="13"/>
      <c r="Q27" s="13"/>
    </row>
    <row r="28" spans="1:36" x14ac:dyDescent="0.25">
      <c r="C28" s="55"/>
      <c r="D28" s="56"/>
      <c r="J28" s="106"/>
      <c r="K28" s="11"/>
      <c r="L28" s="107" t="s">
        <v>1</v>
      </c>
      <c r="M28" s="11" t="s">
        <v>3</v>
      </c>
      <c r="N28" s="105"/>
      <c r="O28" s="13"/>
      <c r="P28" s="13"/>
      <c r="Q28" s="13"/>
    </row>
    <row r="29" spans="1:36" x14ac:dyDescent="0.25">
      <c r="C29" s="55"/>
      <c r="D29" s="56"/>
      <c r="E29" s="108"/>
      <c r="F29" s="109"/>
      <c r="G29" s="110"/>
      <c r="H29" s="111"/>
      <c r="I29" s="112"/>
      <c r="J29" s="113"/>
      <c r="K29" s="32"/>
      <c r="L29" s="107" t="s">
        <v>2</v>
      </c>
      <c r="M29" s="11" t="s">
        <v>4</v>
      </c>
      <c r="N29" s="13"/>
      <c r="O29" s="13"/>
      <c r="P29" s="13"/>
      <c r="Q29" s="13"/>
    </row>
    <row r="30" spans="1:36" x14ac:dyDescent="0.25">
      <c r="C30" s="55"/>
      <c r="D30" s="56"/>
      <c r="E30" s="108"/>
      <c r="F30" s="109"/>
      <c r="G30" s="110"/>
      <c r="H30" s="111"/>
      <c r="I30" s="112"/>
      <c r="J30" s="114"/>
      <c r="K30" s="77"/>
      <c r="L30" s="11"/>
      <c r="M30" s="115"/>
      <c r="N30" s="116"/>
      <c r="O30" s="115"/>
    </row>
    <row r="31" spans="1:36" x14ac:dyDescent="0.25">
      <c r="E31" s="119"/>
      <c r="F31" s="120"/>
      <c r="G31" s="121"/>
      <c r="H31" s="122"/>
      <c r="I31" s="123"/>
      <c r="J31" s="114"/>
      <c r="K31" s="77"/>
      <c r="L31" s="11"/>
      <c r="M31" s="115"/>
      <c r="N31" s="116"/>
      <c r="O31" s="115"/>
    </row>
    <row r="32" spans="1:36" x14ac:dyDescent="0.25">
      <c r="E32" s="124"/>
      <c r="F32" s="125"/>
      <c r="G32" s="126"/>
      <c r="H32" s="127"/>
      <c r="I32" s="128"/>
      <c r="J32" s="114"/>
      <c r="K32" s="77"/>
      <c r="L32" s="11"/>
      <c r="M32" s="115"/>
      <c r="N32" s="116"/>
      <c r="O32" s="115"/>
      <c r="AE32" s="103"/>
      <c r="AF32" s="28"/>
      <c r="AG32" s="28"/>
      <c r="AH32" s="28"/>
      <c r="AI32" s="28"/>
      <c r="AJ32" s="28"/>
    </row>
    <row r="33" spans="1:69" x14ac:dyDescent="0.25">
      <c r="A33" s="28"/>
      <c r="B33" s="28"/>
      <c r="E33" s="124"/>
      <c r="F33" s="125"/>
      <c r="G33" s="126"/>
      <c r="H33" s="127"/>
      <c r="I33" s="128"/>
      <c r="J33" s="114"/>
      <c r="K33" s="77"/>
      <c r="L33" s="11"/>
      <c r="M33" s="115"/>
      <c r="N33" s="116"/>
      <c r="O33" s="115"/>
      <c r="AE33" s="103"/>
      <c r="AF33" s="28"/>
      <c r="AG33" s="28"/>
      <c r="AH33" s="28"/>
      <c r="AI33" s="28"/>
      <c r="AJ33" s="28"/>
    </row>
    <row r="34" spans="1:69" x14ac:dyDescent="0.25">
      <c r="E34" s="124"/>
      <c r="F34" s="125"/>
      <c r="G34" s="126"/>
      <c r="H34" s="127"/>
      <c r="I34" s="128"/>
      <c r="J34" s="25"/>
      <c r="K34" s="77"/>
      <c r="L34" s="11"/>
      <c r="M34" s="115"/>
      <c r="N34" s="116"/>
      <c r="O34" s="115"/>
      <c r="AD34" s="13"/>
      <c r="AE34" s="29"/>
      <c r="AF34" s="29"/>
      <c r="AG34" s="29"/>
      <c r="AH34" s="29"/>
      <c r="AI34" s="29"/>
      <c r="AJ34" s="29"/>
      <c r="AK34" s="13"/>
      <c r="AL34" s="13"/>
      <c r="AM34" s="13"/>
      <c r="AN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</row>
    <row r="35" spans="1:69" x14ac:dyDescent="0.25">
      <c r="E35" s="20"/>
      <c r="F35" s="21"/>
      <c r="G35" s="22"/>
      <c r="H35" s="129"/>
      <c r="I35" s="130"/>
      <c r="J35" s="131"/>
      <c r="K35" s="77"/>
      <c r="L35" s="11"/>
      <c r="M35" s="115"/>
      <c r="N35" s="116"/>
      <c r="O35" s="115"/>
      <c r="AD35" s="13"/>
      <c r="AE35" s="29"/>
      <c r="AF35" s="29"/>
      <c r="AG35" s="29"/>
      <c r="AH35" s="29"/>
      <c r="AI35" s="29"/>
      <c r="AJ35" s="29"/>
      <c r="AK35" s="13"/>
      <c r="AL35" s="13"/>
      <c r="AM35" s="13"/>
      <c r="AN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1:69" x14ac:dyDescent="0.25">
      <c r="E36" s="132"/>
      <c r="F36" s="133"/>
      <c r="G36" s="134"/>
      <c r="H36" s="135"/>
      <c r="I36" s="136"/>
      <c r="J36" s="131"/>
      <c r="K36" s="77"/>
      <c r="L36" s="11"/>
      <c r="M36" s="115"/>
      <c r="N36" s="116"/>
      <c r="O36" s="115"/>
      <c r="AD36" s="13"/>
      <c r="AE36" s="29"/>
      <c r="AF36" s="29"/>
      <c r="AG36" s="29"/>
      <c r="AH36" s="29"/>
      <c r="AI36" s="29"/>
      <c r="AJ36" s="29"/>
      <c r="AK36" s="13"/>
      <c r="AL36" s="13"/>
      <c r="AM36" s="13"/>
      <c r="AN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</row>
    <row r="37" spans="1:69" x14ac:dyDescent="0.25">
      <c r="E37" s="137"/>
      <c r="F37" s="138"/>
      <c r="G37" s="139"/>
      <c r="H37" s="140"/>
      <c r="I37" s="141"/>
      <c r="J37" s="142"/>
      <c r="K37" s="77"/>
      <c r="L37" s="11"/>
      <c r="M37" s="115"/>
      <c r="N37" s="116"/>
      <c r="O37" s="115"/>
      <c r="AD37" s="13"/>
      <c r="AE37" s="29"/>
      <c r="AF37" s="29"/>
      <c r="AG37" s="29"/>
      <c r="AH37" s="29"/>
      <c r="AI37" s="29"/>
      <c r="AJ37" s="29"/>
      <c r="AK37" s="13"/>
      <c r="AL37" s="13"/>
      <c r="AM37" s="13"/>
      <c r="AN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</row>
    <row r="38" spans="1:69" x14ac:dyDescent="0.25">
      <c r="K38" s="77"/>
      <c r="L38" s="11"/>
      <c r="M38" s="115"/>
      <c r="N38" s="116"/>
      <c r="O38" s="115"/>
      <c r="AD38" s="13"/>
      <c r="AE38" s="29"/>
      <c r="AF38" s="29"/>
      <c r="AG38" s="29"/>
      <c r="AH38" s="29"/>
      <c r="AI38" s="29"/>
      <c r="AJ38" s="29"/>
      <c r="AK38" s="13"/>
      <c r="AL38" s="13"/>
      <c r="AM38" s="13"/>
      <c r="AN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</row>
    <row r="39" spans="1:69" x14ac:dyDescent="0.25">
      <c r="K39" s="77"/>
      <c r="L39" s="11"/>
      <c r="M39" s="115"/>
      <c r="N39" s="116"/>
      <c r="O39" s="115"/>
      <c r="S39" s="143"/>
      <c r="AD39" s="13"/>
      <c r="AE39" s="34"/>
      <c r="AF39" s="29"/>
      <c r="AG39" s="29"/>
      <c r="AH39" s="29"/>
      <c r="AI39" s="29"/>
      <c r="AJ39" s="29"/>
      <c r="AK39" s="13"/>
      <c r="AL39" s="13"/>
      <c r="AM39" s="13"/>
      <c r="AN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</row>
    <row r="40" spans="1:69" x14ac:dyDescent="0.25">
      <c r="E40" s="20"/>
      <c r="F40" s="21"/>
      <c r="G40" s="22"/>
      <c r="H40" s="129"/>
      <c r="I40" s="130"/>
      <c r="J40" s="25"/>
      <c r="K40" s="77"/>
      <c r="L40" s="11"/>
      <c r="M40" s="115"/>
      <c r="N40" s="116"/>
      <c r="O40" s="115"/>
      <c r="AD40" s="13"/>
      <c r="AE40" s="29"/>
      <c r="AF40" s="29"/>
      <c r="AG40" s="29"/>
      <c r="AH40" s="29"/>
      <c r="AI40" s="29"/>
      <c r="AJ40" s="29"/>
      <c r="AK40" s="13"/>
      <c r="AL40" s="13"/>
      <c r="AM40" s="13"/>
      <c r="AN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</row>
    <row r="41" spans="1:69" x14ac:dyDescent="0.25">
      <c r="E41" s="144"/>
      <c r="F41" s="145"/>
      <c r="G41" s="146"/>
      <c r="H41" s="147"/>
      <c r="I41" s="148"/>
      <c r="J41" s="149"/>
      <c r="K41" s="77"/>
      <c r="L41" s="11"/>
      <c r="M41" s="115"/>
      <c r="N41" s="116"/>
      <c r="O41" s="115"/>
      <c r="AD41" s="13"/>
      <c r="AE41" s="29"/>
      <c r="AF41" s="29"/>
      <c r="AG41" s="29"/>
      <c r="AH41" s="29"/>
      <c r="AI41" s="29"/>
      <c r="AJ41" s="29"/>
      <c r="AK41" s="13"/>
      <c r="AL41" s="13"/>
      <c r="AM41" s="13"/>
      <c r="AN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</row>
    <row r="42" spans="1:69" x14ac:dyDescent="0.25">
      <c r="K42" s="77"/>
      <c r="L42" s="11"/>
      <c r="M42" s="115"/>
      <c r="N42" s="116"/>
      <c r="O42" s="115"/>
      <c r="AD42" s="13"/>
      <c r="AE42" s="29"/>
      <c r="AF42" s="29"/>
      <c r="AG42" s="29"/>
      <c r="AH42" s="29"/>
      <c r="AI42" s="29"/>
      <c r="AJ42" s="29"/>
      <c r="AK42" s="13"/>
      <c r="AL42" s="13"/>
      <c r="AM42" s="13"/>
      <c r="AN42" s="13"/>
      <c r="AZ42" s="13"/>
      <c r="BA42" s="11"/>
      <c r="BB42" s="105"/>
      <c r="BC42" s="105"/>
      <c r="BD42" s="105"/>
      <c r="BE42" s="29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</row>
    <row r="43" spans="1:69" x14ac:dyDescent="0.25">
      <c r="K43" s="77"/>
      <c r="L43" s="11"/>
      <c r="M43" s="115"/>
      <c r="N43" s="116"/>
      <c r="O43" s="115"/>
      <c r="AD43" s="13"/>
      <c r="AE43" s="29"/>
      <c r="AF43" s="29"/>
      <c r="AG43" s="29"/>
      <c r="AH43" s="29"/>
      <c r="AI43" s="29"/>
      <c r="AJ43" s="29"/>
      <c r="AK43" s="13"/>
      <c r="AL43" s="13"/>
      <c r="AM43" s="13"/>
      <c r="AN43" s="13"/>
      <c r="AV43" s="29"/>
      <c r="AZ43" s="13"/>
      <c r="BA43" s="12"/>
      <c r="BB43" s="13"/>
      <c r="BC43" s="15"/>
      <c r="BD43" s="13"/>
      <c r="BE43" s="29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</row>
    <row r="44" spans="1:69" x14ac:dyDescent="0.25">
      <c r="K44" s="77"/>
      <c r="L44" s="11"/>
      <c r="M44" s="115"/>
      <c r="AD44" s="13"/>
      <c r="AE44" s="29"/>
      <c r="AF44" s="29"/>
      <c r="AG44" s="29"/>
      <c r="AH44" s="29"/>
      <c r="AI44" s="29"/>
      <c r="AJ44" s="29"/>
      <c r="AK44" s="13"/>
      <c r="AL44" s="13"/>
      <c r="AM44" s="13"/>
      <c r="AN44" s="13"/>
      <c r="AV44" s="29"/>
      <c r="AZ44" s="13"/>
      <c r="BA44" s="12"/>
      <c r="BB44" s="13"/>
      <c r="BC44" s="15"/>
      <c r="BD44" s="13"/>
      <c r="BE44" s="29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69" x14ac:dyDescent="0.25">
      <c r="K45" s="77"/>
      <c r="L45" s="11"/>
      <c r="M45" s="115"/>
      <c r="N45" s="116"/>
      <c r="O45" s="115"/>
      <c r="AD45" s="13"/>
      <c r="AE45" s="29"/>
      <c r="AF45" s="29"/>
      <c r="AG45" s="29"/>
      <c r="AH45" s="29"/>
      <c r="AI45" s="29"/>
      <c r="AJ45" s="29"/>
      <c r="AK45" s="13"/>
      <c r="AL45" s="13"/>
      <c r="AM45" s="13"/>
      <c r="AN45" s="13"/>
      <c r="AV45" s="29"/>
      <c r="AZ45" s="13"/>
      <c r="BA45" s="107"/>
      <c r="BB45" s="13"/>
      <c r="BC45" s="15"/>
      <c r="BD45" s="13"/>
      <c r="BE45" s="29"/>
      <c r="BF45" s="13"/>
      <c r="BG45" s="13"/>
      <c r="BH45" s="13"/>
      <c r="BI45" s="13"/>
      <c r="BJ45" s="13"/>
      <c r="BK45" s="13"/>
      <c r="BL45" s="32"/>
      <c r="BM45" s="33"/>
      <c r="BN45" s="34"/>
      <c r="BO45" s="34"/>
      <c r="BP45" s="13"/>
      <c r="BQ45" s="13"/>
    </row>
    <row r="46" spans="1:69" x14ac:dyDescent="0.25">
      <c r="K46" s="77"/>
      <c r="L46" s="11"/>
      <c r="M46" s="115"/>
      <c r="N46" s="116"/>
      <c r="O46" s="115"/>
      <c r="AD46" s="13"/>
      <c r="AE46" s="29"/>
      <c r="AF46" s="29"/>
      <c r="AG46" s="29"/>
      <c r="AH46" s="29"/>
      <c r="AI46" s="29"/>
      <c r="AJ46" s="29"/>
      <c r="AK46" s="13"/>
      <c r="AL46" s="13"/>
      <c r="AM46" s="13"/>
      <c r="AN46" s="13"/>
      <c r="AV46" s="29"/>
      <c r="AZ46" s="13"/>
      <c r="BA46" s="13"/>
      <c r="BB46" s="13"/>
      <c r="BC46" s="13"/>
      <c r="BD46" s="13"/>
      <c r="BE46" s="29"/>
      <c r="BF46" s="13"/>
      <c r="BG46" s="13"/>
      <c r="BH46" s="13"/>
      <c r="BI46" s="12"/>
      <c r="BJ46" s="12"/>
      <c r="BK46" s="15"/>
      <c r="BL46" s="12"/>
      <c r="BM46" s="12"/>
      <c r="BN46" s="13"/>
      <c r="BO46" s="13"/>
      <c r="BP46" s="13"/>
      <c r="BQ46" s="13"/>
    </row>
    <row r="47" spans="1:69" x14ac:dyDescent="0.25">
      <c r="K47" s="77"/>
      <c r="L47" s="11"/>
      <c r="M47" s="115"/>
      <c r="AD47" s="13"/>
      <c r="AE47" s="29"/>
      <c r="AF47" s="29"/>
      <c r="AG47" s="29"/>
      <c r="AH47" s="29"/>
      <c r="AI47" s="29"/>
      <c r="AJ47" s="29"/>
      <c r="AK47" s="13"/>
      <c r="AL47" s="13"/>
      <c r="AM47" s="13"/>
      <c r="AN47" s="13"/>
      <c r="AV47" s="29"/>
      <c r="AZ47" s="13"/>
      <c r="BA47" s="11"/>
      <c r="BB47" s="105"/>
      <c r="BC47" s="105"/>
      <c r="BD47" s="105"/>
      <c r="BE47" s="29"/>
      <c r="BF47" s="13"/>
      <c r="BG47" s="13"/>
      <c r="BH47" s="13"/>
      <c r="BI47" s="150"/>
      <c r="BJ47" s="150"/>
      <c r="BK47" s="15"/>
      <c r="BL47" s="13"/>
      <c r="BM47" s="13"/>
      <c r="BN47" s="13"/>
      <c r="BO47" s="13"/>
      <c r="BP47" s="13"/>
      <c r="BQ47" s="13"/>
    </row>
    <row r="48" spans="1:69" x14ac:dyDescent="0.25">
      <c r="K48" s="77"/>
      <c r="N48" s="116"/>
      <c r="O48" s="115"/>
      <c r="AD48" s="13"/>
      <c r="AE48" s="29"/>
      <c r="AF48" s="29"/>
      <c r="AG48" s="29"/>
      <c r="AH48" s="29"/>
      <c r="AI48" s="29"/>
      <c r="AJ48" s="29"/>
      <c r="AK48" s="13"/>
      <c r="AL48" s="13"/>
      <c r="AM48" s="13"/>
      <c r="AN48" s="13"/>
      <c r="AV48" s="29"/>
      <c r="AZ48" s="13"/>
      <c r="BA48" s="12"/>
      <c r="BB48" s="11"/>
      <c r="BC48" s="15"/>
      <c r="BD48" s="13"/>
      <c r="BE48" s="29"/>
      <c r="BF48" s="13"/>
      <c r="BG48" s="13"/>
      <c r="BH48" s="13"/>
      <c r="BI48" s="150"/>
      <c r="BJ48" s="150"/>
      <c r="BK48" s="15"/>
      <c r="BL48" s="13"/>
      <c r="BM48" s="13"/>
      <c r="BN48" s="13"/>
      <c r="BO48" s="13"/>
      <c r="BP48" s="13"/>
      <c r="BQ48" s="13"/>
    </row>
    <row r="49" spans="5:69" x14ac:dyDescent="0.25">
      <c r="K49" s="77"/>
      <c r="L49" s="11"/>
      <c r="M49" s="115"/>
      <c r="N49" s="116"/>
      <c r="O49" s="115"/>
      <c r="AD49" s="13"/>
      <c r="AE49" s="29"/>
      <c r="AF49" s="29"/>
      <c r="AG49" s="29"/>
      <c r="AH49" s="29"/>
      <c r="AI49" s="29"/>
      <c r="AJ49" s="29"/>
      <c r="AK49" s="13"/>
      <c r="AL49" s="13"/>
      <c r="AM49" s="13"/>
      <c r="AN49" s="13"/>
      <c r="AV49" s="29"/>
      <c r="AZ49" s="13"/>
      <c r="BA49" s="12"/>
      <c r="BB49" s="11"/>
      <c r="BC49" s="15"/>
      <c r="BD49" s="13"/>
      <c r="BE49" s="29"/>
      <c r="BF49" s="13"/>
      <c r="BG49" s="13"/>
      <c r="BH49" s="13"/>
      <c r="BI49" s="150"/>
      <c r="BJ49" s="150"/>
      <c r="BK49" s="15"/>
      <c r="BL49" s="11"/>
      <c r="BM49" s="11"/>
      <c r="BN49" s="13"/>
      <c r="BO49" s="13"/>
      <c r="BP49" s="13"/>
      <c r="BQ49" s="13"/>
    </row>
    <row r="50" spans="5:69" x14ac:dyDescent="0.25">
      <c r="K50" s="77"/>
      <c r="L50" s="11"/>
      <c r="M50" s="115"/>
      <c r="N50" s="116"/>
      <c r="O50" s="115"/>
      <c r="AD50" s="13"/>
      <c r="AE50" s="29"/>
      <c r="AF50" s="29"/>
      <c r="AG50" s="29"/>
      <c r="AH50" s="29"/>
      <c r="AI50" s="29"/>
      <c r="AJ50" s="29"/>
      <c r="AK50" s="13"/>
      <c r="AL50" s="13"/>
      <c r="AM50" s="13"/>
      <c r="AN50" s="13"/>
      <c r="AV50" s="34"/>
      <c r="AZ50" s="13"/>
      <c r="BA50" s="13"/>
      <c r="BB50" s="13"/>
      <c r="BC50" s="13"/>
      <c r="BD50" s="13"/>
      <c r="BE50" s="29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5:69" x14ac:dyDescent="0.25">
      <c r="K51" s="77"/>
      <c r="N51" s="116"/>
      <c r="O51" s="115"/>
      <c r="AD51" s="13"/>
      <c r="AE51" s="29"/>
      <c r="AF51" s="29"/>
      <c r="AG51" s="29"/>
      <c r="AH51" s="29"/>
      <c r="AI51" s="29"/>
      <c r="AJ51" s="29"/>
      <c r="AK51" s="13"/>
      <c r="AL51" s="13"/>
      <c r="AM51" s="13"/>
      <c r="AN51" s="13"/>
      <c r="AV51" s="29"/>
      <c r="AZ51" s="13"/>
      <c r="BA51" s="13"/>
      <c r="BB51" s="13"/>
      <c r="BC51" s="13"/>
      <c r="BD51" s="13"/>
      <c r="BE51" s="29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5:69" x14ac:dyDescent="0.25">
      <c r="K52" s="77"/>
      <c r="L52" s="11"/>
      <c r="M52" s="115"/>
      <c r="N52" s="116"/>
      <c r="O52" s="115"/>
      <c r="AD52" s="13"/>
      <c r="AE52" s="29"/>
      <c r="AF52" s="29"/>
      <c r="AG52" s="29"/>
      <c r="AH52" s="29"/>
      <c r="AI52" s="29"/>
      <c r="AJ52" s="29"/>
      <c r="AK52" s="13"/>
      <c r="AL52" s="13"/>
      <c r="AM52" s="13"/>
      <c r="AN52" s="13"/>
      <c r="AV52" s="29"/>
      <c r="AZ52" s="13"/>
      <c r="BA52" s="32"/>
      <c r="BB52" s="12"/>
      <c r="BC52" s="12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5:69" x14ac:dyDescent="0.25">
      <c r="L53" s="11"/>
      <c r="M53" s="115"/>
      <c r="N53" s="116"/>
      <c r="O53" s="115"/>
      <c r="AD53" s="13"/>
      <c r="AE53" s="29"/>
      <c r="AF53" s="29"/>
      <c r="AG53" s="29"/>
      <c r="AH53" s="29"/>
      <c r="AI53" s="29"/>
      <c r="AJ53" s="29"/>
      <c r="AK53" s="13"/>
      <c r="AL53" s="13"/>
      <c r="AM53" s="13"/>
      <c r="AN53" s="13"/>
      <c r="AV53" s="29"/>
      <c r="AZ53" s="13"/>
      <c r="BA53" s="32"/>
      <c r="BB53" s="11"/>
      <c r="BC53" s="11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5:69" x14ac:dyDescent="0.25">
      <c r="K54" s="77"/>
      <c r="L54" s="11"/>
      <c r="M54" s="115"/>
      <c r="N54" s="116"/>
      <c r="O54" s="115"/>
      <c r="AD54" s="13"/>
      <c r="AE54" s="29"/>
      <c r="AF54" s="29"/>
      <c r="AG54" s="29"/>
      <c r="AH54" s="29"/>
      <c r="AI54" s="29"/>
      <c r="AJ54" s="29"/>
      <c r="AK54" s="13"/>
      <c r="AL54" s="13"/>
      <c r="AM54" s="13"/>
      <c r="AN54" s="13"/>
      <c r="AV54" s="29"/>
      <c r="AZ54" s="13"/>
      <c r="BA54" s="32"/>
      <c r="BB54" s="11"/>
      <c r="BC54" s="11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</row>
    <row r="55" spans="5:69" x14ac:dyDescent="0.25">
      <c r="K55" s="77"/>
      <c r="L55" s="11"/>
      <c r="M55" s="115"/>
      <c r="N55" s="116"/>
      <c r="O55" s="115"/>
      <c r="AD55" s="13"/>
      <c r="AE55" s="29"/>
      <c r="AF55" s="29"/>
      <c r="AG55" s="29"/>
      <c r="AH55" s="29"/>
      <c r="AI55" s="29"/>
      <c r="AJ55" s="29"/>
      <c r="AK55" s="13"/>
      <c r="AL55" s="13"/>
      <c r="AM55" s="13"/>
      <c r="AN55" s="13"/>
      <c r="AV55" s="29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5:69" x14ac:dyDescent="0.25">
      <c r="K56" s="77"/>
      <c r="L56" s="11"/>
      <c r="M56" s="115"/>
      <c r="N56" s="116"/>
      <c r="O56" s="115"/>
      <c r="AD56" s="13"/>
      <c r="AE56" s="29"/>
      <c r="AF56" s="29"/>
      <c r="AG56" s="29"/>
      <c r="AH56" s="29"/>
      <c r="AI56" s="29"/>
      <c r="AJ56" s="29"/>
      <c r="AK56" s="13"/>
      <c r="AL56" s="13"/>
      <c r="AM56" s="13"/>
      <c r="AN56" s="13"/>
      <c r="AV56" s="29"/>
      <c r="AZ56" s="13"/>
      <c r="BA56" s="11"/>
      <c r="BB56" s="32"/>
      <c r="BC56" s="32"/>
      <c r="BD56" s="29"/>
      <c r="BE56" s="29"/>
      <c r="BF56" s="29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</row>
    <row r="57" spans="5:69" x14ac:dyDescent="0.25">
      <c r="K57" s="77"/>
      <c r="L57" s="11"/>
      <c r="M57" s="115"/>
      <c r="N57" s="116"/>
      <c r="O57" s="115"/>
      <c r="AD57" s="13"/>
      <c r="AE57" s="29"/>
      <c r="AF57" s="29"/>
      <c r="AG57" s="29"/>
      <c r="AH57" s="29"/>
      <c r="AI57" s="29"/>
      <c r="AJ57" s="29"/>
      <c r="AK57" s="13"/>
      <c r="AL57" s="13"/>
      <c r="AM57" s="13"/>
      <c r="AN57" s="13"/>
      <c r="AV57" s="29"/>
      <c r="AZ57" s="13"/>
      <c r="BA57" s="151"/>
      <c r="BB57" s="151"/>
      <c r="BC57" s="13"/>
      <c r="BD57" s="152"/>
      <c r="BE57" s="152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</row>
    <row r="58" spans="5:69" x14ac:dyDescent="0.25">
      <c r="K58" s="77"/>
      <c r="L58" s="11"/>
      <c r="M58" s="115"/>
      <c r="N58" s="116"/>
      <c r="O58" s="115"/>
      <c r="AD58" s="13"/>
      <c r="AE58" s="29"/>
      <c r="AF58" s="29"/>
      <c r="AG58" s="29"/>
      <c r="AH58" s="29"/>
      <c r="AI58" s="29"/>
      <c r="AJ58" s="29"/>
      <c r="AK58" s="13"/>
      <c r="AL58" s="13"/>
      <c r="AM58" s="13"/>
      <c r="AN58" s="13"/>
      <c r="AV58" s="29"/>
      <c r="AZ58" s="13"/>
      <c r="BA58" s="151"/>
      <c r="BB58" s="29"/>
      <c r="BC58" s="29"/>
      <c r="BD58" s="29"/>
      <c r="BE58" s="29"/>
      <c r="BF58" s="32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5:69" x14ac:dyDescent="0.25">
      <c r="K59" s="77"/>
      <c r="L59" s="104" t="s">
        <v>46</v>
      </c>
      <c r="M59" s="32"/>
      <c r="N59" s="116"/>
      <c r="O59" s="115"/>
      <c r="AD59" s="13"/>
      <c r="AE59" s="29"/>
      <c r="AF59" s="29"/>
      <c r="AG59" s="29"/>
      <c r="AH59" s="29"/>
      <c r="AI59" s="29"/>
      <c r="AJ59" s="29"/>
      <c r="AK59" s="13"/>
      <c r="AL59" s="13"/>
      <c r="AM59" s="13"/>
      <c r="AN59" s="13"/>
      <c r="AV59" s="29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5:69" x14ac:dyDescent="0.25">
      <c r="E60" s="153"/>
      <c r="F60" s="154"/>
      <c r="G60" s="155"/>
      <c r="H60" s="156"/>
      <c r="I60" s="157"/>
      <c r="J60" s="158"/>
      <c r="K60" s="77"/>
      <c r="L60" s="107" t="s">
        <v>0</v>
      </c>
      <c r="M60" s="11" t="s">
        <v>47</v>
      </c>
      <c r="N60" s="116"/>
      <c r="O60" s="115"/>
      <c r="AD60" s="13"/>
      <c r="AE60" s="29"/>
      <c r="AF60" s="29"/>
      <c r="AG60" s="29"/>
      <c r="AH60" s="29"/>
      <c r="AI60" s="29"/>
      <c r="AJ60" s="29"/>
      <c r="AK60" s="13"/>
      <c r="AL60" s="13"/>
      <c r="AM60" s="13"/>
      <c r="AN60" s="13"/>
      <c r="AV60" s="29"/>
      <c r="AZ60" s="13"/>
      <c r="BA60" s="13"/>
      <c r="BB60" s="13"/>
      <c r="BC60" s="13"/>
      <c r="BD60" s="32"/>
      <c r="BE60" s="33"/>
      <c r="BF60" s="34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</row>
    <row r="61" spans="5:69" x14ac:dyDescent="0.25">
      <c r="E61" s="159"/>
      <c r="F61" s="160"/>
      <c r="G61" s="161"/>
      <c r="H61" s="162"/>
      <c r="I61" s="163"/>
      <c r="J61" s="164"/>
      <c r="K61" s="77"/>
      <c r="L61" s="107" t="s">
        <v>1</v>
      </c>
      <c r="M61" s="11" t="s">
        <v>5</v>
      </c>
      <c r="N61" s="116"/>
      <c r="O61" s="115"/>
      <c r="AD61" s="13"/>
      <c r="AE61" s="29"/>
      <c r="AF61" s="29"/>
      <c r="AG61" s="29"/>
      <c r="AH61" s="29"/>
      <c r="AI61" s="29"/>
      <c r="AJ61" s="29"/>
      <c r="AK61" s="13"/>
      <c r="AL61" s="13"/>
      <c r="AM61" s="13"/>
      <c r="AN61" s="13"/>
      <c r="AV61" s="29"/>
      <c r="AZ61" s="13"/>
      <c r="BA61" s="12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5:69" x14ac:dyDescent="0.25">
      <c r="E62" s="165"/>
      <c r="F62" s="166"/>
      <c r="G62" s="167"/>
      <c r="H62" s="168"/>
      <c r="I62" s="169"/>
      <c r="J62" s="170"/>
      <c r="K62" s="77"/>
      <c r="L62" s="107" t="s">
        <v>2</v>
      </c>
      <c r="M62" s="11" t="s">
        <v>6</v>
      </c>
      <c r="N62" s="116"/>
      <c r="O62" s="115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V62" s="29"/>
      <c r="AZ62" s="13"/>
      <c r="BA62" s="12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</row>
    <row r="63" spans="5:69" x14ac:dyDescent="0.25">
      <c r="E63" s="159"/>
      <c r="F63" s="160"/>
      <c r="G63" s="161"/>
      <c r="H63" s="162"/>
      <c r="I63" s="163"/>
      <c r="J63" s="164"/>
      <c r="K63" s="77"/>
      <c r="L63" s="107"/>
      <c r="M63" s="11"/>
      <c r="N63" s="116"/>
      <c r="O63" s="115"/>
      <c r="S63" s="77"/>
      <c r="T63" s="11"/>
      <c r="U63" s="115"/>
      <c r="V63" s="116"/>
      <c r="W63" s="115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Z63" s="13"/>
      <c r="BA63" s="13"/>
      <c r="BB63" s="13"/>
      <c r="BC63" s="13"/>
      <c r="BD63" s="29"/>
      <c r="BE63" s="13"/>
      <c r="BF63" s="13"/>
      <c r="BG63" s="13"/>
      <c r="BH63" s="13"/>
      <c r="BI63" s="12"/>
      <c r="BJ63" s="13"/>
      <c r="BK63" s="13"/>
      <c r="BL63" s="13"/>
      <c r="BM63" s="13"/>
      <c r="BN63" s="13"/>
      <c r="BO63" s="13"/>
      <c r="BP63" s="13"/>
      <c r="BQ63" s="13"/>
    </row>
    <row r="64" spans="5:69" x14ac:dyDescent="0.25">
      <c r="E64" s="159"/>
      <c r="F64" s="160"/>
      <c r="G64" s="161"/>
      <c r="H64" s="162"/>
      <c r="I64" s="163"/>
      <c r="J64" s="164"/>
      <c r="K64" s="77"/>
      <c r="L64" s="107"/>
      <c r="M64" s="11"/>
      <c r="N64" s="116"/>
      <c r="O64" s="115"/>
      <c r="S64" s="77"/>
      <c r="T64" s="11"/>
      <c r="U64" s="115"/>
      <c r="V64" s="116"/>
      <c r="W64" s="115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Z64" s="13"/>
      <c r="BA64" s="13"/>
      <c r="BB64" s="13"/>
      <c r="BC64" s="13"/>
      <c r="BD64" s="29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</row>
    <row r="65" spans="5:69" x14ac:dyDescent="0.25">
      <c r="E65" s="159"/>
      <c r="F65" s="160"/>
      <c r="G65" s="161"/>
      <c r="H65" s="162"/>
      <c r="I65" s="163"/>
      <c r="J65" s="164"/>
      <c r="K65" s="77"/>
      <c r="L65" s="107"/>
      <c r="M65" s="11"/>
      <c r="N65" s="116"/>
      <c r="O65" s="115"/>
      <c r="S65" s="77"/>
      <c r="T65" s="11"/>
      <c r="U65" s="115"/>
      <c r="V65" s="116"/>
      <c r="W65" s="115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Z65" s="13"/>
      <c r="BA65" s="13"/>
      <c r="BB65" s="13"/>
      <c r="BC65" s="13"/>
      <c r="BD65" s="29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</row>
    <row r="66" spans="5:69" x14ac:dyDescent="0.25">
      <c r="E66" s="165"/>
      <c r="F66" s="166"/>
      <c r="G66" s="167"/>
      <c r="H66" s="168"/>
      <c r="I66" s="169"/>
      <c r="J66" s="170"/>
      <c r="K66" s="77"/>
      <c r="L66" s="107"/>
      <c r="M66" s="11"/>
      <c r="N66" s="116"/>
      <c r="O66" s="115"/>
      <c r="S66" s="77"/>
      <c r="T66" s="11"/>
      <c r="U66" s="115"/>
      <c r="V66" s="116"/>
      <c r="W66" s="115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Z66" s="13"/>
      <c r="BA66" s="13"/>
      <c r="BB66" s="13"/>
      <c r="BC66" s="13"/>
      <c r="BD66" s="29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</row>
    <row r="67" spans="5:69" x14ac:dyDescent="0.25">
      <c r="E67" s="165"/>
      <c r="F67" s="166"/>
      <c r="G67" s="167"/>
      <c r="H67" s="168"/>
      <c r="I67" s="169"/>
      <c r="J67" s="170"/>
      <c r="K67" s="77"/>
      <c r="L67" s="107"/>
      <c r="M67" s="11"/>
      <c r="N67" s="116"/>
      <c r="O67" s="115"/>
      <c r="S67" s="77"/>
      <c r="T67" s="11"/>
      <c r="U67" s="115"/>
      <c r="V67" s="116"/>
      <c r="W67" s="115"/>
      <c r="AA67" s="14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Z67" s="13"/>
      <c r="BA67" s="13"/>
      <c r="BB67" s="13"/>
      <c r="BC67" s="13"/>
      <c r="BD67" s="29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</row>
    <row r="68" spans="5:69" x14ac:dyDescent="0.25">
      <c r="E68" s="165"/>
      <c r="F68" s="166"/>
      <c r="G68" s="167"/>
      <c r="H68" s="168"/>
      <c r="I68" s="169"/>
      <c r="J68" s="170"/>
      <c r="K68" s="77"/>
      <c r="L68" s="107"/>
      <c r="M68" s="11"/>
      <c r="N68" s="116"/>
      <c r="O68" s="115"/>
      <c r="S68" s="77"/>
      <c r="T68" s="11"/>
      <c r="U68" s="115"/>
      <c r="V68" s="116"/>
      <c r="W68" s="115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Z68" s="13"/>
      <c r="BA68" s="13"/>
      <c r="BB68" s="13"/>
      <c r="BC68" s="13"/>
      <c r="BD68" s="29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</row>
    <row r="69" spans="5:69" x14ac:dyDescent="0.25">
      <c r="E69" s="159"/>
      <c r="F69" s="160"/>
      <c r="G69" s="161"/>
      <c r="H69" s="162"/>
      <c r="I69" s="163"/>
      <c r="J69" s="164"/>
      <c r="K69" s="77"/>
      <c r="L69" s="107"/>
      <c r="M69" s="11"/>
      <c r="N69" s="116"/>
      <c r="O69" s="115"/>
      <c r="S69" s="77"/>
      <c r="T69" s="11"/>
      <c r="U69" s="115"/>
      <c r="V69" s="116"/>
      <c r="W69" s="115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Z69" s="13"/>
      <c r="BA69" s="13"/>
      <c r="BB69" s="13"/>
      <c r="BC69" s="13"/>
      <c r="BD69" s="29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</row>
    <row r="70" spans="5:69" x14ac:dyDescent="0.25">
      <c r="K70" s="77"/>
      <c r="L70" s="107"/>
      <c r="M70" s="11"/>
      <c r="N70" s="116"/>
      <c r="O70" s="115"/>
      <c r="S70" s="77"/>
      <c r="T70" s="11"/>
      <c r="U70" s="115"/>
      <c r="V70" s="116"/>
      <c r="W70" s="115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Z70" s="13"/>
      <c r="BA70" s="13"/>
      <c r="BB70" s="13"/>
      <c r="BC70" s="13"/>
      <c r="BD70" s="29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</row>
    <row r="71" spans="5:69" x14ac:dyDescent="0.25">
      <c r="K71" s="77"/>
      <c r="L71" s="107"/>
      <c r="M71" s="11"/>
      <c r="N71" s="116"/>
      <c r="O71" s="115"/>
      <c r="S71" s="77"/>
      <c r="T71" s="11"/>
      <c r="U71" s="115"/>
      <c r="V71" s="116"/>
      <c r="W71" s="115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Z71" s="13"/>
      <c r="BA71" s="13"/>
      <c r="BB71" s="13"/>
      <c r="BC71" s="13"/>
      <c r="BD71" s="29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</row>
    <row r="72" spans="5:69" x14ac:dyDescent="0.25">
      <c r="K72" s="171"/>
      <c r="L72" s="171"/>
      <c r="M72" s="171"/>
      <c r="N72" s="171"/>
      <c r="O72" s="171"/>
      <c r="P72" s="171"/>
      <c r="Q72" s="171"/>
      <c r="R72" s="171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V72" s="29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</row>
    <row r="73" spans="5:69" x14ac:dyDescent="0.25">
      <c r="K73" s="171"/>
      <c r="L73" s="171"/>
      <c r="M73" s="171"/>
      <c r="N73" s="171"/>
      <c r="O73" s="171"/>
      <c r="P73" s="171"/>
      <c r="Q73" s="171"/>
      <c r="R73" s="171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</row>
    <row r="74" spans="5:69" x14ac:dyDescent="0.25">
      <c r="E74" s="153"/>
      <c r="F74" s="154"/>
      <c r="G74" s="155"/>
      <c r="H74" s="156"/>
      <c r="I74" s="157"/>
      <c r="J74" s="158"/>
      <c r="K74" s="171"/>
      <c r="L74" s="171"/>
      <c r="M74" s="171"/>
      <c r="N74" s="171"/>
      <c r="O74" s="171"/>
      <c r="P74" s="171"/>
      <c r="Q74" s="171"/>
      <c r="R74" s="171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</row>
    <row r="75" spans="5:69" x14ac:dyDescent="0.25">
      <c r="E75" s="172"/>
      <c r="F75" s="173"/>
      <c r="G75" s="174"/>
      <c r="H75" s="175"/>
      <c r="I75" s="176"/>
      <c r="J75" s="177"/>
      <c r="K75" s="107"/>
      <c r="L75" s="107"/>
      <c r="M75" s="107"/>
      <c r="N75" s="107"/>
      <c r="O75" s="107"/>
      <c r="P75" s="107"/>
      <c r="Q75" s="107"/>
      <c r="R75" s="107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</row>
    <row r="76" spans="5:69" x14ac:dyDescent="0.25">
      <c r="K76" s="107"/>
      <c r="L76" s="107"/>
      <c r="M76" s="107"/>
      <c r="N76" s="107"/>
      <c r="O76" s="107"/>
      <c r="P76" s="107"/>
      <c r="Q76" s="107"/>
      <c r="R76" s="107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</row>
    <row r="77" spans="5:69" x14ac:dyDescent="0.25">
      <c r="K77" s="107"/>
      <c r="L77" s="107"/>
      <c r="M77" s="107"/>
      <c r="N77" s="107"/>
      <c r="O77" s="107"/>
      <c r="P77" s="107"/>
      <c r="Q77" s="107"/>
      <c r="R77" s="107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</row>
    <row r="78" spans="5:69" x14ac:dyDescent="0.25">
      <c r="K78" s="171"/>
      <c r="L78" s="171"/>
      <c r="M78" s="171"/>
      <c r="N78" s="171"/>
      <c r="O78" s="171"/>
      <c r="P78" s="171"/>
      <c r="Q78" s="171"/>
      <c r="R78" s="171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</row>
    <row r="79" spans="5:69" x14ac:dyDescent="0.25">
      <c r="L79" s="10"/>
      <c r="M79" s="10"/>
      <c r="N79" s="10"/>
      <c r="O79" s="10"/>
      <c r="P79" s="10"/>
      <c r="Q79" s="10"/>
      <c r="R79" s="10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</row>
    <row r="80" spans="5:69" x14ac:dyDescent="0.25">
      <c r="L80" s="10"/>
      <c r="M80" s="10"/>
      <c r="N80" s="10"/>
      <c r="O80" s="10"/>
      <c r="P80" s="10"/>
      <c r="Q80" s="10"/>
      <c r="R80" s="10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</row>
    <row r="81" spans="5:69" x14ac:dyDescent="0.25">
      <c r="K81" s="77"/>
      <c r="L81" s="11"/>
      <c r="M81" s="115"/>
      <c r="N81" s="116"/>
      <c r="O81" s="115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  <row r="82" spans="5:69" x14ac:dyDescent="0.25">
      <c r="K82" s="77"/>
      <c r="L82" s="11"/>
      <c r="M82" s="115"/>
      <c r="N82" s="116"/>
      <c r="O82" s="115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</row>
    <row r="83" spans="5:69" x14ac:dyDescent="0.25">
      <c r="K83" s="77"/>
      <c r="L83" s="11"/>
      <c r="M83" s="115"/>
      <c r="N83" s="116"/>
      <c r="O83" s="115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</row>
    <row r="84" spans="5:69" x14ac:dyDescent="0.25">
      <c r="K84" s="77"/>
      <c r="L84" s="11"/>
      <c r="M84" s="115"/>
      <c r="N84" s="116"/>
      <c r="O84" s="115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</row>
    <row r="85" spans="5:69" x14ac:dyDescent="0.25">
      <c r="K85" s="77"/>
      <c r="L85" s="11"/>
      <c r="M85" s="115"/>
      <c r="N85" s="116"/>
      <c r="O85" s="115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</row>
    <row r="86" spans="5:69" x14ac:dyDescent="0.25">
      <c r="K86" s="77"/>
      <c r="L86" s="11"/>
      <c r="M86" s="115"/>
      <c r="N86" s="116"/>
      <c r="O86" s="115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</row>
    <row r="87" spans="5:69" x14ac:dyDescent="0.25">
      <c r="K87" s="77"/>
      <c r="L87" s="11"/>
      <c r="M87" s="115"/>
      <c r="N87" s="116"/>
      <c r="O87" s="115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</row>
    <row r="88" spans="5:69" x14ac:dyDescent="0.25">
      <c r="G88" s="178"/>
      <c r="H88" s="179"/>
      <c r="I88" s="180"/>
      <c r="K88" s="77"/>
      <c r="L88" s="11"/>
      <c r="M88" s="115"/>
      <c r="N88" s="116"/>
      <c r="O88" s="115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</row>
    <row r="89" spans="5:69" x14ac:dyDescent="0.25">
      <c r="E89" s="181"/>
      <c r="F89" s="182"/>
      <c r="G89" s="178"/>
      <c r="H89" s="179"/>
      <c r="I89" s="180"/>
      <c r="K89" s="77"/>
      <c r="L89" s="11"/>
      <c r="M89" s="115"/>
      <c r="N89" s="116"/>
      <c r="O89" s="115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</row>
    <row r="90" spans="5:69" x14ac:dyDescent="0.25">
      <c r="L90" s="11"/>
      <c r="M90" s="115"/>
      <c r="N90" s="116"/>
      <c r="O90" s="115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</row>
    <row r="91" spans="5:69" x14ac:dyDescent="0.25">
      <c r="L91" s="104" t="s">
        <v>49</v>
      </c>
      <c r="M91" s="32"/>
      <c r="N91" s="116"/>
      <c r="O91" s="115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</row>
    <row r="92" spans="5:69" x14ac:dyDescent="0.25">
      <c r="L92" s="107" t="s">
        <v>0</v>
      </c>
      <c r="M92" s="11" t="s">
        <v>48</v>
      </c>
      <c r="N92" s="116"/>
      <c r="O92" s="115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</row>
    <row r="93" spans="5:69" x14ac:dyDescent="0.25">
      <c r="L93" s="107" t="s">
        <v>1</v>
      </c>
      <c r="M93" s="11" t="s">
        <v>17</v>
      </c>
      <c r="N93" s="116"/>
      <c r="O93" s="115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</row>
    <row r="94" spans="5:69" x14ac:dyDescent="0.25">
      <c r="K94" s="183"/>
      <c r="L94" s="107" t="s">
        <v>2</v>
      </c>
      <c r="M94" s="11" t="s">
        <v>18</v>
      </c>
      <c r="N94" s="116"/>
      <c r="O94" s="115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</row>
    <row r="95" spans="5:69" x14ac:dyDescent="0.25">
      <c r="K95" s="77"/>
      <c r="L95" s="11"/>
      <c r="M95" s="115"/>
      <c r="N95" s="116"/>
      <c r="O95" s="115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</row>
    <row r="96" spans="5:69" x14ac:dyDescent="0.25">
      <c r="K96" s="77"/>
      <c r="L96" s="11"/>
      <c r="M96" s="115"/>
      <c r="N96" s="116"/>
      <c r="O96" s="115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</row>
    <row r="97" spans="11:69" x14ac:dyDescent="0.25">
      <c r="K97" s="77"/>
      <c r="L97" s="11"/>
      <c r="M97" s="115"/>
      <c r="N97" s="116"/>
      <c r="O97" s="115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</row>
    <row r="98" spans="11:69" x14ac:dyDescent="0.25">
      <c r="K98" s="77"/>
      <c r="L98" s="11"/>
      <c r="M98" s="115"/>
      <c r="N98" s="116"/>
      <c r="O98" s="115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</row>
    <row r="99" spans="11:69" x14ac:dyDescent="0.25">
      <c r="K99" s="77"/>
      <c r="L99" s="11"/>
      <c r="M99" s="115"/>
      <c r="N99" s="116"/>
      <c r="O99" s="115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</row>
    <row r="100" spans="11:69" x14ac:dyDescent="0.25">
      <c r="K100" s="77"/>
      <c r="L100" s="11"/>
      <c r="M100" s="115"/>
      <c r="N100" s="116"/>
      <c r="O100" s="115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</row>
    <row r="101" spans="11:69" x14ac:dyDescent="0.25">
      <c r="K101" s="77"/>
      <c r="L101" s="11"/>
      <c r="M101" s="115"/>
      <c r="N101" s="116"/>
      <c r="O101" s="115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</row>
    <row r="102" spans="11:69" x14ac:dyDescent="0.25">
      <c r="K102" s="77"/>
      <c r="L102" s="11"/>
      <c r="M102" s="115"/>
      <c r="N102" s="116"/>
      <c r="O102" s="115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</row>
    <row r="103" spans="11:69" x14ac:dyDescent="0.25">
      <c r="K103" s="77"/>
      <c r="L103" s="11"/>
      <c r="M103" s="115"/>
      <c r="N103" s="116"/>
      <c r="O103" s="115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</row>
    <row r="104" spans="11:69" x14ac:dyDescent="0.25">
      <c r="K104" s="77"/>
      <c r="L104" s="11"/>
      <c r="M104" s="115"/>
      <c r="N104" s="116"/>
      <c r="O104" s="115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</row>
    <row r="105" spans="11:69" x14ac:dyDescent="0.25">
      <c r="K105" s="77"/>
      <c r="L105" s="11"/>
      <c r="M105" s="115"/>
      <c r="N105" s="116"/>
      <c r="O105" s="115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</row>
    <row r="106" spans="11:69" x14ac:dyDescent="0.25">
      <c r="K106" s="77"/>
      <c r="L106" s="11"/>
      <c r="M106" s="115"/>
      <c r="N106" s="116"/>
      <c r="O106" s="115"/>
    </row>
    <row r="107" spans="11:69" x14ac:dyDescent="0.25">
      <c r="K107" s="77"/>
      <c r="L107" s="11"/>
      <c r="M107" s="115"/>
      <c r="N107" s="116"/>
      <c r="O107" s="115"/>
    </row>
    <row r="108" spans="11:69" x14ac:dyDescent="0.25">
      <c r="K108" s="77"/>
      <c r="L108" s="11"/>
      <c r="M108" s="115"/>
      <c r="N108" s="116"/>
      <c r="O108" s="115"/>
    </row>
    <row r="109" spans="11:69" x14ac:dyDescent="0.25">
      <c r="K109" s="77"/>
      <c r="L109" s="11"/>
      <c r="M109" s="115"/>
      <c r="N109" s="116"/>
      <c r="O109" s="115"/>
    </row>
    <row r="110" spans="11:69" x14ac:dyDescent="0.25">
      <c r="K110" s="77"/>
      <c r="L110" s="11"/>
      <c r="M110" s="115"/>
      <c r="N110" s="116"/>
      <c r="O110" s="115"/>
    </row>
    <row r="111" spans="11:69" x14ac:dyDescent="0.25">
      <c r="K111" s="77"/>
      <c r="L111" s="11"/>
      <c r="M111" s="115"/>
      <c r="N111" s="116"/>
      <c r="O111" s="115"/>
    </row>
    <row r="112" spans="11:69" x14ac:dyDescent="0.25">
      <c r="K112" s="77"/>
      <c r="L112" s="11"/>
      <c r="M112" s="115"/>
      <c r="N112" s="116"/>
      <c r="O112" s="115"/>
    </row>
    <row r="113" spans="11:61" x14ac:dyDescent="0.25">
      <c r="K113" s="77"/>
      <c r="L113" s="11"/>
      <c r="M113" s="115"/>
      <c r="N113" s="116"/>
      <c r="O113" s="115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11:61" x14ac:dyDescent="0.25">
      <c r="K114" s="77"/>
      <c r="L114" s="11"/>
      <c r="M114" s="115"/>
      <c r="N114" s="116"/>
      <c r="O114" s="115"/>
      <c r="V114" s="11"/>
      <c r="W114" s="11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11:61" x14ac:dyDescent="0.25">
      <c r="K115" s="77"/>
      <c r="L115" s="11"/>
      <c r="M115" s="115"/>
      <c r="N115" s="116"/>
      <c r="O115" s="115"/>
      <c r="V115" s="11"/>
      <c r="W115" s="11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11:61" x14ac:dyDescent="0.25">
      <c r="K116" s="77"/>
      <c r="L116" s="11"/>
      <c r="M116" s="115"/>
      <c r="N116" s="116"/>
      <c r="O116" s="115"/>
      <c r="V116" s="11"/>
      <c r="W116" s="11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11:61" x14ac:dyDescent="0.25">
      <c r="K117" s="77"/>
      <c r="L117" s="11"/>
      <c r="M117" s="115"/>
      <c r="N117" s="116"/>
      <c r="O117" s="115"/>
      <c r="V117" s="11"/>
      <c r="W117" s="11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11:61" x14ac:dyDescent="0.25">
      <c r="K118" s="77"/>
      <c r="L118" s="11"/>
      <c r="M118" s="115"/>
      <c r="N118" s="116"/>
      <c r="O118" s="115"/>
      <c r="V118" s="11"/>
      <c r="W118" s="11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0"/>
      <c r="AM118" s="10"/>
      <c r="AN118" s="10"/>
      <c r="AO118" s="10"/>
      <c r="AP118" s="10"/>
      <c r="AQ118" s="10"/>
      <c r="AR118" s="10"/>
      <c r="AS118" s="10"/>
      <c r="AT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11:61" x14ac:dyDescent="0.25">
      <c r="K119" s="77"/>
      <c r="L119" s="11"/>
      <c r="M119" s="115"/>
      <c r="N119" s="116"/>
      <c r="O119" s="115"/>
      <c r="V119" s="11"/>
      <c r="W119" s="11"/>
      <c r="X119" s="13"/>
      <c r="Y119" s="13"/>
      <c r="Z119" s="13"/>
      <c r="AA119" s="13"/>
      <c r="AB119" s="13"/>
      <c r="AC119" s="29"/>
      <c r="AD119" s="29"/>
      <c r="AE119" s="13"/>
      <c r="AF119" s="13"/>
      <c r="AG119" s="13"/>
      <c r="AH119" s="13"/>
      <c r="AI119" s="13"/>
      <c r="AJ119" s="13"/>
      <c r="AK119" s="13"/>
      <c r="AL119" s="10"/>
      <c r="AM119" s="10"/>
      <c r="AN119" s="10"/>
      <c r="AO119" s="10"/>
      <c r="AP119" s="10"/>
      <c r="AQ119" s="10"/>
      <c r="AR119" s="10"/>
      <c r="AS119" s="10"/>
      <c r="AT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11:61" x14ac:dyDescent="0.25">
      <c r="K120" s="77"/>
      <c r="L120" s="11"/>
      <c r="M120" s="115"/>
      <c r="N120" s="116"/>
      <c r="O120" s="115"/>
      <c r="V120" s="11"/>
      <c r="W120" s="11"/>
      <c r="X120" s="13"/>
      <c r="Y120" s="13"/>
      <c r="Z120" s="13"/>
      <c r="AA120" s="13"/>
      <c r="AB120" s="13"/>
      <c r="AC120" s="29"/>
      <c r="AD120" s="29"/>
      <c r="AE120" s="13"/>
      <c r="AF120" s="13"/>
      <c r="AG120" s="13"/>
      <c r="AH120" s="13"/>
      <c r="AI120" s="13"/>
      <c r="AJ120" s="13"/>
      <c r="AK120" s="13"/>
      <c r="AL120" s="10"/>
      <c r="AM120" s="10"/>
      <c r="AN120" s="10"/>
      <c r="AO120" s="10"/>
      <c r="AP120" s="10"/>
      <c r="AQ120" s="10"/>
      <c r="AR120" s="10"/>
      <c r="AS120" s="10"/>
      <c r="AT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11:61" x14ac:dyDescent="0.25">
      <c r="K121" s="77"/>
      <c r="L121" s="11"/>
      <c r="M121" s="115"/>
      <c r="N121" s="116"/>
      <c r="O121" s="115"/>
      <c r="V121" s="11"/>
      <c r="W121" s="11"/>
      <c r="X121" s="13"/>
      <c r="Y121" s="13"/>
      <c r="Z121" s="13"/>
      <c r="AA121" s="13"/>
      <c r="AB121" s="13"/>
      <c r="AC121" s="29"/>
      <c r="AD121" s="29"/>
      <c r="AE121" s="13"/>
      <c r="AF121" s="13"/>
      <c r="AG121" s="13"/>
      <c r="AH121" s="13"/>
      <c r="AI121" s="13"/>
      <c r="AJ121" s="13"/>
      <c r="AK121" s="13"/>
      <c r="AL121" s="10"/>
      <c r="AM121" s="10"/>
      <c r="AN121" s="10"/>
      <c r="AO121" s="10"/>
      <c r="AP121" s="10"/>
      <c r="AQ121" s="10"/>
      <c r="AR121" s="10"/>
      <c r="AS121" s="10"/>
      <c r="AT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11:61" x14ac:dyDescent="0.25">
      <c r="K122" s="77"/>
      <c r="L122" s="11"/>
      <c r="M122" s="115"/>
      <c r="N122" s="116"/>
      <c r="O122" s="115"/>
      <c r="V122" s="11"/>
      <c r="W122" s="11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0"/>
      <c r="AM122" s="10"/>
      <c r="AN122" s="10"/>
      <c r="AO122" s="10"/>
      <c r="AP122" s="10"/>
      <c r="AQ122" s="10"/>
      <c r="AR122" s="10"/>
      <c r="AS122" s="10"/>
      <c r="AT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11:61" x14ac:dyDescent="0.25">
      <c r="K123" s="77"/>
      <c r="L123" s="11"/>
      <c r="M123" s="115"/>
      <c r="N123" s="116"/>
      <c r="O123" s="115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0"/>
      <c r="AM123" s="10"/>
      <c r="AN123" s="10"/>
      <c r="AO123" s="10"/>
      <c r="AP123" s="10"/>
      <c r="AQ123" s="10"/>
      <c r="AR123" s="10"/>
      <c r="AS123" s="10"/>
      <c r="AT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11:61" x14ac:dyDescent="0.25">
      <c r="K124" s="77"/>
      <c r="L124" s="104" t="s">
        <v>50</v>
      </c>
      <c r="M124" s="32"/>
      <c r="N124" s="116"/>
      <c r="O124" s="115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0"/>
      <c r="AM124" s="10"/>
      <c r="AN124" s="10"/>
      <c r="AO124" s="10"/>
      <c r="AP124" s="10"/>
      <c r="AQ124" s="10"/>
      <c r="AR124" s="10"/>
      <c r="AS124" s="10"/>
      <c r="AT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11:61" x14ac:dyDescent="0.25">
      <c r="K125" s="77"/>
      <c r="L125" s="107"/>
      <c r="M125" s="11"/>
      <c r="N125" s="116"/>
      <c r="O125" s="115"/>
      <c r="V125" s="11"/>
      <c r="W125" s="11"/>
      <c r="X125" s="13"/>
      <c r="Y125" s="11"/>
      <c r="Z125" s="11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0"/>
      <c r="AM125" s="10"/>
      <c r="AN125" s="10"/>
      <c r="AO125" s="10"/>
      <c r="AP125" s="10"/>
      <c r="AQ125" s="10"/>
      <c r="AR125" s="10"/>
      <c r="AS125" s="10"/>
      <c r="AT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11:61" x14ac:dyDescent="0.25">
      <c r="K126" s="77"/>
      <c r="L126" s="183" t="s">
        <v>51</v>
      </c>
      <c r="M126" s="11"/>
      <c r="N126" s="116"/>
      <c r="O126" s="115"/>
      <c r="V126" s="11"/>
      <c r="W126" s="11"/>
      <c r="X126" s="13"/>
      <c r="Y126" s="11"/>
      <c r="Z126" s="11"/>
      <c r="AA126" s="13"/>
      <c r="AB126" s="13"/>
      <c r="AC126" s="13"/>
      <c r="AD126" s="13"/>
      <c r="AE126" s="13"/>
      <c r="AF126" s="13"/>
      <c r="AG126" s="13"/>
      <c r="AH126" s="13"/>
      <c r="AI126" s="12"/>
      <c r="AJ126" s="13"/>
      <c r="AK126" s="13"/>
      <c r="AL126" s="10"/>
      <c r="AM126" s="10"/>
      <c r="AN126" s="10"/>
      <c r="AO126" s="10"/>
      <c r="AP126" s="10"/>
      <c r="AQ126" s="10"/>
      <c r="AR126" s="10"/>
      <c r="AS126" s="10"/>
      <c r="AT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11:61" x14ac:dyDescent="0.25">
      <c r="K127" s="77"/>
      <c r="L127" s="183" t="s">
        <v>71</v>
      </c>
      <c r="M127" s="11"/>
      <c r="N127" s="116"/>
      <c r="O127" s="115"/>
      <c r="V127" s="11"/>
      <c r="W127" s="11"/>
      <c r="X127" s="13"/>
      <c r="Y127" s="11"/>
      <c r="Z127" s="11"/>
      <c r="AA127" s="13"/>
      <c r="AB127" s="13"/>
      <c r="AC127" s="13"/>
      <c r="AD127" s="13"/>
      <c r="AE127" s="13"/>
      <c r="AF127" s="13"/>
      <c r="AG127" s="13"/>
      <c r="AH127" s="13"/>
      <c r="AI127" s="12"/>
      <c r="AJ127" s="13"/>
      <c r="AK127" s="13"/>
      <c r="AL127" s="10"/>
      <c r="AM127" s="10"/>
      <c r="AN127" s="10"/>
      <c r="AO127" s="10"/>
      <c r="AP127" s="10"/>
      <c r="AQ127" s="10"/>
      <c r="AR127" s="10"/>
      <c r="AS127" s="10"/>
      <c r="AT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11:61" x14ac:dyDescent="0.25">
      <c r="K128" s="183"/>
      <c r="L128" s="11"/>
      <c r="M128" s="115"/>
      <c r="N128" s="116"/>
      <c r="O128" s="115"/>
      <c r="V128" s="11"/>
      <c r="W128" s="11"/>
      <c r="X128" s="13"/>
      <c r="Y128" s="11"/>
      <c r="Z128" s="11"/>
      <c r="AA128" s="13"/>
      <c r="AB128" s="13"/>
      <c r="AC128" s="29"/>
      <c r="AD128" s="29"/>
      <c r="AE128" s="13"/>
      <c r="AF128" s="13"/>
      <c r="AG128" s="13"/>
      <c r="AH128" s="13"/>
      <c r="AI128" s="13"/>
      <c r="AJ128" s="13"/>
      <c r="AK128" s="13"/>
      <c r="AL128" s="10"/>
      <c r="AM128" s="10"/>
      <c r="AN128" s="10"/>
      <c r="AO128" s="10"/>
      <c r="AP128" s="10"/>
      <c r="AQ128" s="10"/>
      <c r="AR128" s="10"/>
      <c r="AS128" s="10"/>
      <c r="AT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11:61" x14ac:dyDescent="0.25">
      <c r="K129" s="183"/>
      <c r="L129" s="184"/>
      <c r="M129" s="185" t="s">
        <v>17</v>
      </c>
      <c r="N129" s="116"/>
      <c r="O129" s="115"/>
      <c r="P129" s="186"/>
      <c r="Q129" s="185" t="s">
        <v>18</v>
      </c>
      <c r="V129" s="11"/>
      <c r="W129" s="11"/>
      <c r="X129" s="13"/>
      <c r="Y129" s="11"/>
      <c r="Z129" s="11"/>
      <c r="AA129" s="13"/>
      <c r="AB129" s="13"/>
      <c r="AC129" s="29"/>
      <c r="AD129" s="29"/>
      <c r="AE129" s="13"/>
      <c r="AF129" s="13"/>
      <c r="AG129" s="13"/>
      <c r="AH129" s="13"/>
      <c r="AI129" s="13"/>
      <c r="AJ129" s="13"/>
      <c r="AK129" s="13"/>
      <c r="AL129" s="10"/>
      <c r="AM129" s="10"/>
      <c r="AN129" s="10"/>
      <c r="AO129" s="10"/>
      <c r="AP129" s="10"/>
      <c r="AQ129" s="10"/>
      <c r="AR129" s="10"/>
      <c r="AS129" s="10"/>
      <c r="AT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11:61" x14ac:dyDescent="0.25">
      <c r="K130" s="183"/>
      <c r="L130" s="26" t="s">
        <v>52</v>
      </c>
      <c r="M130" s="35">
        <f>MIN(H:H)</f>
        <v>-4.6636266843574568</v>
      </c>
      <c r="N130" s="116"/>
      <c r="O130" s="115"/>
      <c r="P130" s="26" t="s">
        <v>52</v>
      </c>
      <c r="Q130" s="35">
        <f>MIN(I:I)</f>
        <v>-1.2652805743909303</v>
      </c>
      <c r="V130" s="11"/>
      <c r="W130" s="11"/>
      <c r="X130" s="13"/>
      <c r="Y130" s="11"/>
      <c r="Z130" s="11"/>
      <c r="AA130" s="13"/>
      <c r="AB130" s="13"/>
      <c r="AC130" s="29"/>
      <c r="AD130" s="29"/>
      <c r="AE130" s="13"/>
      <c r="AF130" s="13"/>
      <c r="AG130" s="13"/>
      <c r="AH130" s="13"/>
      <c r="AI130" s="13"/>
      <c r="AJ130" s="13"/>
      <c r="AK130" s="13"/>
      <c r="AL130" s="10"/>
      <c r="AM130" s="10"/>
      <c r="AN130" s="10"/>
      <c r="AO130" s="10"/>
      <c r="AP130" s="10"/>
      <c r="AQ130" s="10"/>
      <c r="AR130" s="10"/>
      <c r="AS130" s="10"/>
      <c r="AT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11:61" x14ac:dyDescent="0.25">
      <c r="K131" s="183"/>
      <c r="L131" s="26" t="s">
        <v>53</v>
      </c>
      <c r="M131" s="35">
        <f>MAX(H:H)</f>
        <v>4.7116545306800353</v>
      </c>
      <c r="N131" s="116"/>
      <c r="O131" s="115"/>
      <c r="P131" s="26" t="s">
        <v>53</v>
      </c>
      <c r="Q131" s="35">
        <f>MAX(I:I)</f>
        <v>0.97047707514264236</v>
      </c>
      <c r="V131" s="11"/>
      <c r="W131" s="11"/>
      <c r="X131" s="13"/>
      <c r="Y131" s="11"/>
      <c r="Z131" s="11"/>
      <c r="AA131" s="13"/>
      <c r="AB131" s="13"/>
      <c r="AC131" s="29"/>
      <c r="AD131" s="29"/>
      <c r="AE131" s="13"/>
      <c r="AF131" s="13"/>
      <c r="AG131" s="13"/>
      <c r="AH131" s="13"/>
      <c r="AI131" s="13"/>
      <c r="AJ131" s="13"/>
      <c r="AK131" s="13"/>
      <c r="AL131" s="10"/>
      <c r="AM131" s="10"/>
      <c r="AN131" s="10"/>
      <c r="AO131" s="10"/>
      <c r="AP131" s="10"/>
      <c r="AQ131" s="10"/>
      <c r="AR131" s="10"/>
      <c r="AS131" s="10"/>
      <c r="AT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11:61" x14ac:dyDescent="0.25">
      <c r="K132" s="183"/>
      <c r="L132" s="11"/>
      <c r="M132" s="115"/>
      <c r="N132" s="116"/>
      <c r="O132" s="115"/>
      <c r="V132" s="11"/>
      <c r="W132" s="11"/>
      <c r="X132" s="13"/>
      <c r="Y132" s="11"/>
      <c r="Z132" s="11"/>
      <c r="AA132" s="13"/>
      <c r="AB132" s="13"/>
      <c r="AC132" s="29"/>
      <c r="AD132" s="29"/>
      <c r="AE132" s="13"/>
      <c r="AF132" s="13"/>
      <c r="AG132" s="13"/>
      <c r="AH132" s="13"/>
      <c r="AI132" s="13"/>
      <c r="AJ132" s="13"/>
      <c r="AK132" s="13"/>
      <c r="AL132" s="10"/>
      <c r="AM132" s="10"/>
      <c r="AN132" s="10"/>
      <c r="AO132" s="10"/>
      <c r="AP132" s="10"/>
      <c r="AQ132" s="10"/>
      <c r="AR132" s="10"/>
      <c r="AS132" s="10"/>
      <c r="AT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11:61" x14ac:dyDescent="0.25">
      <c r="K133" s="183"/>
      <c r="L133" s="11" t="s">
        <v>54</v>
      </c>
      <c r="M133" s="115"/>
      <c r="N133" s="116"/>
      <c r="O133" s="115"/>
      <c r="V133" s="77"/>
      <c r="W133" s="11"/>
      <c r="X133" s="13"/>
      <c r="Y133" s="105"/>
      <c r="Z133" s="13"/>
      <c r="AA133" s="13"/>
      <c r="AB133" s="13"/>
      <c r="AC133" s="13"/>
      <c r="AD133" s="13"/>
      <c r="AE133" s="13"/>
      <c r="AF133" s="13"/>
      <c r="AG133" s="11"/>
      <c r="AH133" s="11"/>
      <c r="AI133" s="13"/>
      <c r="AJ133" s="11"/>
      <c r="AK133" s="11"/>
      <c r="AL133" s="10"/>
      <c r="AM133" s="10"/>
      <c r="AN133" s="103"/>
      <c r="AO133" s="103"/>
      <c r="AP133" s="10"/>
      <c r="AQ133" s="10"/>
      <c r="AR133" s="10"/>
      <c r="AS133" s="10"/>
      <c r="AT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11:61" x14ac:dyDescent="0.25">
      <c r="K134" s="77"/>
      <c r="L134" s="11" t="s">
        <v>55</v>
      </c>
      <c r="M134" s="115"/>
      <c r="N134" s="116"/>
      <c r="O134" s="115"/>
      <c r="V134" s="77"/>
      <c r="W134" s="11"/>
      <c r="X134" s="115"/>
      <c r="Y134" s="116"/>
      <c r="Z134" s="115"/>
      <c r="AG134" s="28"/>
      <c r="AH134" s="28"/>
      <c r="AI134" s="103"/>
      <c r="AJ134" s="10"/>
      <c r="AK134" s="10"/>
      <c r="AL134" s="10"/>
      <c r="AM134" s="10"/>
      <c r="AN134" s="103"/>
      <c r="AO134" s="103"/>
      <c r="AP134" s="10"/>
      <c r="AQ134" s="10"/>
      <c r="AR134" s="10"/>
      <c r="AS134" s="10"/>
      <c r="AT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11:61" x14ac:dyDescent="0.25">
      <c r="K135" s="77"/>
      <c r="L135" s="11"/>
      <c r="M135" s="115"/>
      <c r="N135" s="116"/>
      <c r="O135" s="115"/>
      <c r="V135" s="77"/>
      <c r="W135" s="11"/>
      <c r="X135" s="115"/>
      <c r="Y135" s="116"/>
      <c r="Z135" s="115"/>
      <c r="AI135" s="10"/>
      <c r="AJ135" s="10"/>
      <c r="AK135" s="10"/>
      <c r="AL135" s="10"/>
      <c r="AM135" s="10"/>
      <c r="AN135" s="103"/>
      <c r="AO135" s="103"/>
      <c r="AP135" s="10"/>
      <c r="AQ135" s="10"/>
      <c r="AR135" s="10"/>
      <c r="AS135" s="10"/>
      <c r="AT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11:61" x14ac:dyDescent="0.25">
      <c r="K136" s="77"/>
      <c r="L136" s="184"/>
      <c r="M136" s="185" t="s">
        <v>17</v>
      </c>
      <c r="N136" s="187" t="s">
        <v>18</v>
      </c>
      <c r="O136" s="188"/>
      <c r="P136" s="185"/>
      <c r="Q136" s="185" t="s">
        <v>17</v>
      </c>
      <c r="R136" s="185" t="s">
        <v>18</v>
      </c>
      <c r="V136" s="77"/>
      <c r="W136" s="11"/>
      <c r="X136" s="115"/>
      <c r="Y136" s="116"/>
      <c r="Z136" s="115"/>
      <c r="AI136" s="10"/>
      <c r="AJ136" s="10"/>
      <c r="AK136" s="10"/>
      <c r="AL136" s="10"/>
      <c r="AM136" s="10"/>
      <c r="AN136" s="103"/>
      <c r="AO136" s="103"/>
      <c r="AP136" s="10"/>
      <c r="AQ136" s="10"/>
      <c r="AR136" s="10"/>
      <c r="AS136" s="10"/>
      <c r="AT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11:61" x14ac:dyDescent="0.25">
      <c r="K137" s="77"/>
      <c r="L137" s="26" t="s">
        <v>56</v>
      </c>
      <c r="M137" s="35">
        <f>M130</f>
        <v>-4.6636266843574568</v>
      </c>
      <c r="N137" s="35">
        <v>0</v>
      </c>
      <c r="O137" s="115"/>
      <c r="P137" s="26" t="s">
        <v>56</v>
      </c>
      <c r="Q137" s="35">
        <v>0</v>
      </c>
      <c r="R137" s="35">
        <f>Q130</f>
        <v>-1.2652805743909303</v>
      </c>
      <c r="V137" s="77"/>
      <c r="W137" s="11"/>
      <c r="X137" s="115"/>
      <c r="Y137" s="116"/>
      <c r="Z137" s="115"/>
      <c r="AI137" s="10"/>
      <c r="AJ137" s="10"/>
      <c r="AK137" s="10"/>
      <c r="AL137" s="10"/>
      <c r="AM137" s="10"/>
      <c r="AN137" s="103"/>
      <c r="AO137" s="103"/>
      <c r="AP137" s="10"/>
      <c r="AQ137" s="10"/>
      <c r="AR137" s="10"/>
      <c r="AS137" s="10"/>
      <c r="AT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11:61" x14ac:dyDescent="0.25">
      <c r="K138" s="77"/>
      <c r="L138" s="26" t="s">
        <v>57</v>
      </c>
      <c r="M138" s="35">
        <f>M131</f>
        <v>4.7116545306800353</v>
      </c>
      <c r="N138" s="35">
        <v>0</v>
      </c>
      <c r="O138" s="115"/>
      <c r="P138" s="26" t="s">
        <v>57</v>
      </c>
      <c r="Q138" s="35">
        <v>0</v>
      </c>
      <c r="R138" s="35">
        <f>Q131</f>
        <v>0.97047707514264236</v>
      </c>
      <c r="U138" s="10"/>
      <c r="V138" s="11"/>
      <c r="W138" s="11"/>
      <c r="X138" s="11"/>
      <c r="AC138" s="28"/>
      <c r="AD138" s="28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11:61" x14ac:dyDescent="0.25">
      <c r="K139" s="77"/>
      <c r="L139" s="11"/>
      <c r="M139" s="115"/>
      <c r="N139" s="116"/>
      <c r="O139" s="115"/>
      <c r="T139" s="10"/>
      <c r="U139" s="10"/>
      <c r="V139" s="11"/>
      <c r="W139" s="11"/>
      <c r="X139" s="11"/>
      <c r="AC139" s="28"/>
      <c r="AD139" s="28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11:61" x14ac:dyDescent="0.25">
      <c r="L140" s="10" t="s">
        <v>72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1"/>
      <c r="W140" s="11"/>
      <c r="X140" s="11"/>
      <c r="AC140" s="28"/>
      <c r="AD140" s="28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11:61" x14ac:dyDescent="0.25"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1"/>
      <c r="W141" s="11"/>
      <c r="X141" s="11"/>
      <c r="AC141" s="28"/>
      <c r="AD141" s="28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11:61" x14ac:dyDescent="0.25">
      <c r="L142" s="10" t="s">
        <v>58</v>
      </c>
      <c r="M142" s="10"/>
      <c r="N142" s="10"/>
      <c r="O142" s="10"/>
      <c r="P142" s="10" t="s">
        <v>59</v>
      </c>
      <c r="Q142" s="10"/>
      <c r="R142" s="10"/>
      <c r="S142" s="10"/>
      <c r="T142" s="10"/>
      <c r="U142" s="10"/>
      <c r="V142" s="11"/>
      <c r="W142" s="11"/>
      <c r="X142" s="11"/>
      <c r="AC142" s="28"/>
      <c r="AD142" s="28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11:61" x14ac:dyDescent="0.25">
      <c r="L143" s="184"/>
      <c r="M143" s="185" t="s">
        <v>5</v>
      </c>
      <c r="N143" s="187" t="s">
        <v>6</v>
      </c>
      <c r="O143" s="10"/>
      <c r="P143" s="184"/>
      <c r="Q143" s="185" t="s">
        <v>5</v>
      </c>
      <c r="R143" s="187" t="s">
        <v>6</v>
      </c>
      <c r="S143" s="10"/>
      <c r="T143" s="10"/>
      <c r="V143" s="11"/>
      <c r="W143" s="11"/>
      <c r="X143" s="11"/>
      <c r="AC143" s="28"/>
      <c r="AD143" s="28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11:61" x14ac:dyDescent="0.25">
      <c r="L144" s="26" t="s">
        <v>56</v>
      </c>
      <c r="M144" s="35">
        <f>M137*COS(-$L$19)+N137*SIN(-$L$19)</f>
        <v>-4.2054417614006665</v>
      </c>
      <c r="N144" s="35">
        <f>-M137*SIN(-$L$19)+N137*COS(-$L$19)</f>
        <v>-2.0158555113197432</v>
      </c>
      <c r="O144" s="10"/>
      <c r="P144" s="26" t="s">
        <v>56</v>
      </c>
      <c r="Q144" s="35">
        <f>Q137*COS(-$L$19)+R137*SIN(-$L$19)</f>
        <v>0.54691830883611692</v>
      </c>
      <c r="R144" s="35">
        <f>-Q137*SIN(-$L$19)+R137*COS(-$L$19)</f>
        <v>-1.140971207082319</v>
      </c>
      <c r="S144" s="10"/>
      <c r="T144" s="10"/>
      <c r="AC144" s="28"/>
      <c r="AD144" s="28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11:61" x14ac:dyDescent="0.25">
      <c r="L145" s="26" t="s">
        <v>57</v>
      </c>
      <c r="M145" s="35">
        <f>M138*COS(-$L$19)+N138*SIN(-$L$19)</f>
        <v>4.2487510407030973</v>
      </c>
      <c r="N145" s="35">
        <f>-M138*SIN(-$L$19)+N138*COS(-$L$19)</f>
        <v>2.0366155775212103</v>
      </c>
      <c r="O145" s="10"/>
      <c r="P145" s="26" t="s">
        <v>57</v>
      </c>
      <c r="Q145" s="35">
        <f>Q138*COS(-$L$19)+R138*SIN(-$L$19)</f>
        <v>-0.41948931442082188</v>
      </c>
      <c r="R145" s="35">
        <f>-Q138*SIN(-$L$19)+R138*COS(-$L$19)</f>
        <v>0.87513111501315433</v>
      </c>
      <c r="S145" s="10"/>
      <c r="AC145" s="28"/>
      <c r="AD145" s="28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11:61" x14ac:dyDescent="0.25">
      <c r="K146" s="77"/>
      <c r="L146" s="11"/>
      <c r="M146" s="115"/>
      <c r="N146" s="116"/>
      <c r="O146" s="115"/>
      <c r="V146" s="28"/>
      <c r="AC146" s="28"/>
      <c r="AD146" s="28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11:61" x14ac:dyDescent="0.25">
      <c r="K147" s="77"/>
      <c r="L147" s="11"/>
      <c r="M147" s="115"/>
      <c r="N147" s="116"/>
      <c r="O147" s="115"/>
      <c r="V147" s="28"/>
      <c r="AC147" s="28"/>
      <c r="AD147" s="28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11:61" x14ac:dyDescent="0.25">
      <c r="K148" s="77"/>
      <c r="L148" s="11"/>
      <c r="M148" s="115"/>
      <c r="N148" s="116"/>
      <c r="O148" s="115"/>
      <c r="V148" s="28"/>
      <c r="AC148" s="28"/>
      <c r="AD148" s="28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11:61" x14ac:dyDescent="0.25">
      <c r="K149" s="77"/>
      <c r="L149" s="11"/>
      <c r="M149" s="115"/>
      <c r="N149" s="116"/>
      <c r="O149" s="115"/>
      <c r="V149" s="28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11:61" x14ac:dyDescent="0.25">
      <c r="K150" s="77"/>
      <c r="L150" s="11"/>
      <c r="M150" s="115"/>
      <c r="N150" s="116"/>
      <c r="O150" s="115"/>
      <c r="V150" s="28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11:61" x14ac:dyDescent="0.25">
      <c r="K151" s="77"/>
      <c r="L151" s="11"/>
      <c r="M151" s="115"/>
      <c r="N151" s="116"/>
      <c r="O151" s="115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11:61" x14ac:dyDescent="0.25">
      <c r="K152" s="77"/>
      <c r="L152" s="11"/>
      <c r="M152" s="115"/>
      <c r="N152" s="116"/>
      <c r="O152" s="115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11:61" x14ac:dyDescent="0.25">
      <c r="K153" s="77"/>
      <c r="L153" s="11"/>
      <c r="M153" s="115"/>
      <c r="N153" s="116"/>
      <c r="O153" s="115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11:61" x14ac:dyDescent="0.25">
      <c r="K154" s="77"/>
      <c r="L154" s="11"/>
      <c r="M154" s="115"/>
      <c r="N154" s="116"/>
      <c r="O154" s="115"/>
      <c r="U154" s="11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11:61" x14ac:dyDescent="0.25">
      <c r="K155" s="77"/>
      <c r="L155" s="11"/>
      <c r="M155" s="115"/>
      <c r="N155" s="116"/>
      <c r="O155" s="115"/>
      <c r="U155" s="11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11:61" x14ac:dyDescent="0.25">
      <c r="K156" s="77"/>
      <c r="L156" s="11"/>
      <c r="M156" s="115"/>
      <c r="N156" s="116"/>
      <c r="O156" s="115"/>
      <c r="U156" s="11"/>
    </row>
    <row r="157" spans="11:61" x14ac:dyDescent="0.25">
      <c r="K157" s="77"/>
      <c r="L157" s="11"/>
      <c r="M157" s="115"/>
      <c r="N157" s="116"/>
      <c r="O157" s="115"/>
      <c r="U157" s="11"/>
    </row>
    <row r="158" spans="11:61" x14ac:dyDescent="0.25">
      <c r="K158" s="77"/>
      <c r="L158" s="11"/>
      <c r="M158" s="115"/>
      <c r="N158" s="41"/>
      <c r="O158" s="41"/>
      <c r="P158" s="41"/>
      <c r="U158" s="11"/>
    </row>
    <row r="159" spans="11:61" x14ac:dyDescent="0.25">
      <c r="K159" s="77"/>
      <c r="L159" s="11"/>
      <c r="M159" s="115"/>
      <c r="U159" s="11"/>
    </row>
    <row r="160" spans="11:61" x14ac:dyDescent="0.25">
      <c r="K160" s="77"/>
      <c r="L160" s="11"/>
      <c r="M160" s="115"/>
    </row>
    <row r="161" spans="11:21" x14ac:dyDescent="0.25">
      <c r="K161" s="77"/>
      <c r="L161" s="11"/>
      <c r="M161" s="115"/>
    </row>
    <row r="162" spans="11:21" x14ac:dyDescent="0.25">
      <c r="K162" s="77"/>
      <c r="L162" s="10"/>
      <c r="M162" s="17"/>
      <c r="U162" s="28"/>
    </row>
    <row r="163" spans="11:21" x14ac:dyDescent="0.25">
      <c r="K163" s="77"/>
      <c r="L163" s="13"/>
      <c r="M163" s="105"/>
      <c r="N163" s="13"/>
      <c r="O163" s="13"/>
      <c r="P163" s="13"/>
      <c r="Q163" s="13"/>
      <c r="U163" s="28"/>
    </row>
    <row r="164" spans="11:21" x14ac:dyDescent="0.25">
      <c r="K164" s="77"/>
      <c r="L164" s="12"/>
      <c r="M164" s="105"/>
      <c r="N164" s="13"/>
      <c r="O164" s="13"/>
      <c r="P164" s="13"/>
      <c r="Q164" s="13"/>
      <c r="U164" s="28"/>
    </row>
    <row r="165" spans="11:21" x14ac:dyDescent="0.25">
      <c r="K165" s="77"/>
      <c r="L165" s="11"/>
      <c r="M165" s="29"/>
      <c r="N165" s="32"/>
      <c r="O165" s="12"/>
      <c r="P165" s="12"/>
      <c r="Q165" s="13"/>
      <c r="U165" s="28"/>
    </row>
    <row r="166" spans="11:21" x14ac:dyDescent="0.25">
      <c r="K166" s="77"/>
      <c r="L166" s="11"/>
      <c r="M166" s="29"/>
      <c r="N166" s="32"/>
      <c r="O166" s="11"/>
      <c r="P166" s="11"/>
      <c r="Q166" s="13"/>
      <c r="U166" s="28"/>
    </row>
    <row r="167" spans="11:21" x14ac:dyDescent="0.25">
      <c r="K167" s="13"/>
      <c r="L167" s="13"/>
      <c r="M167" s="29"/>
      <c r="N167" s="32"/>
      <c r="O167" s="11"/>
      <c r="P167" s="11"/>
      <c r="Q167" s="13"/>
    </row>
    <row r="168" spans="11:21" x14ac:dyDescent="0.25">
      <c r="K168" s="13"/>
      <c r="L168" s="13"/>
      <c r="M168" s="29"/>
      <c r="N168" s="13"/>
      <c r="O168" s="13"/>
      <c r="P168" s="13"/>
      <c r="Q168" s="13"/>
      <c r="T168" s="11"/>
    </row>
    <row r="169" spans="11:21" x14ac:dyDescent="0.25">
      <c r="K169" s="12"/>
      <c r="L169" s="12"/>
      <c r="M169" s="29"/>
      <c r="N169" s="32"/>
      <c r="O169" s="12"/>
      <c r="P169" s="13"/>
      <c r="Q169" s="13"/>
      <c r="T169" s="11"/>
    </row>
    <row r="170" spans="11:21" x14ac:dyDescent="0.25">
      <c r="K170" s="11"/>
      <c r="L170" s="11"/>
      <c r="M170" s="29"/>
      <c r="N170" s="32"/>
      <c r="O170" s="11"/>
      <c r="P170" s="11"/>
      <c r="Q170" s="13"/>
      <c r="T170" s="11"/>
    </row>
    <row r="171" spans="11:21" x14ac:dyDescent="0.25">
      <c r="K171" s="11"/>
      <c r="L171" s="11"/>
      <c r="M171" s="12"/>
      <c r="N171" s="32"/>
      <c r="O171" s="11"/>
      <c r="P171" s="11"/>
      <c r="Q171" s="13"/>
      <c r="T171" s="11"/>
    </row>
    <row r="172" spans="11:21" x14ac:dyDescent="0.25">
      <c r="K172" s="13"/>
      <c r="L172" s="13"/>
      <c r="M172" s="12"/>
      <c r="N172" s="13"/>
      <c r="O172" s="13"/>
      <c r="P172" s="13"/>
      <c r="Q172" s="13"/>
      <c r="T172" s="11"/>
    </row>
    <row r="173" spans="11:21" x14ac:dyDescent="0.25">
      <c r="K173" s="13"/>
      <c r="L173" s="13"/>
      <c r="M173" s="12"/>
      <c r="N173" s="32"/>
      <c r="O173" s="12"/>
      <c r="P173" s="13"/>
      <c r="Q173" s="13"/>
      <c r="T173" s="11"/>
    </row>
    <row r="174" spans="11:21" x14ac:dyDescent="0.25">
      <c r="K174" s="12"/>
      <c r="L174" s="11"/>
      <c r="M174" s="29"/>
      <c r="N174" s="32"/>
      <c r="O174" s="11"/>
      <c r="P174" s="11"/>
      <c r="Q174" s="13"/>
      <c r="S174" s="11"/>
    </row>
    <row r="175" spans="11:21" x14ac:dyDescent="0.25">
      <c r="K175" s="11"/>
      <c r="L175" s="11"/>
      <c r="M175" s="29"/>
      <c r="N175" s="32"/>
      <c r="O175" s="11"/>
      <c r="P175" s="11"/>
      <c r="Q175" s="13"/>
      <c r="S175" s="11"/>
    </row>
    <row r="176" spans="11:21" x14ac:dyDescent="0.25">
      <c r="K176" s="11"/>
      <c r="L176" s="189" t="s">
        <v>60</v>
      </c>
      <c r="M176" s="29"/>
      <c r="N176" s="32"/>
      <c r="O176" s="11"/>
      <c r="P176" s="11"/>
      <c r="Q176" s="13"/>
      <c r="S176" s="11"/>
      <c r="T176" s="28"/>
    </row>
    <row r="177" spans="11:20" x14ac:dyDescent="0.25">
      <c r="K177" s="13"/>
      <c r="L177" s="13"/>
      <c r="M177" s="29"/>
      <c r="N177" s="32"/>
      <c r="O177" s="11"/>
      <c r="P177" s="11"/>
      <c r="Q177" s="13"/>
      <c r="S177" s="11"/>
      <c r="T177" s="28"/>
    </row>
    <row r="178" spans="11:20" x14ac:dyDescent="0.25">
      <c r="K178" s="12"/>
      <c r="L178" s="10" t="s">
        <v>58</v>
      </c>
      <c r="M178" s="10"/>
      <c r="N178" s="10"/>
      <c r="O178" s="10"/>
      <c r="P178" s="10" t="s">
        <v>59</v>
      </c>
      <c r="Q178" s="10"/>
      <c r="R178" s="10"/>
      <c r="S178" s="11"/>
      <c r="T178" s="28"/>
    </row>
    <row r="179" spans="11:20" x14ac:dyDescent="0.25">
      <c r="K179" s="11"/>
      <c r="L179" s="184"/>
      <c r="M179" s="185" t="s">
        <v>5</v>
      </c>
      <c r="N179" s="187" t="s">
        <v>6</v>
      </c>
      <c r="O179" s="10"/>
      <c r="P179" s="184"/>
      <c r="Q179" s="185" t="s">
        <v>5</v>
      </c>
      <c r="R179" s="187" t="s">
        <v>6</v>
      </c>
      <c r="S179" s="11"/>
      <c r="T179" s="28"/>
    </row>
    <row r="180" spans="11:20" x14ac:dyDescent="0.25">
      <c r="K180" s="11"/>
      <c r="L180" s="26" t="s">
        <v>56</v>
      </c>
      <c r="M180" s="35">
        <f>M144+$L$2</f>
        <v>0.7945582385993335</v>
      </c>
      <c r="N180" s="35">
        <f>N144+$M$2</f>
        <v>1.4285889331247015</v>
      </c>
      <c r="O180" s="10"/>
      <c r="P180" s="26" t="s">
        <v>56</v>
      </c>
      <c r="Q180" s="35">
        <f>Q144+$L$2</f>
        <v>5.5469183088361174</v>
      </c>
      <c r="R180" s="35">
        <f>R144+$M$2</f>
        <v>2.3034732373621258</v>
      </c>
      <c r="T180" s="28"/>
    </row>
    <row r="181" spans="11:20" x14ac:dyDescent="0.25">
      <c r="K181" s="13"/>
      <c r="L181" s="26" t="s">
        <v>57</v>
      </c>
      <c r="M181" s="35">
        <f>M145+$L$2</f>
        <v>9.2487510407030982</v>
      </c>
      <c r="N181" s="35">
        <f>N145+$M$2</f>
        <v>5.4810600219656553</v>
      </c>
      <c r="O181" s="10"/>
      <c r="P181" s="26" t="s">
        <v>57</v>
      </c>
      <c r="Q181" s="35">
        <f>Q145+$L$2</f>
        <v>4.5805106855791777</v>
      </c>
      <c r="R181" s="35">
        <f>R145+$M$2</f>
        <v>4.3195755594575989</v>
      </c>
    </row>
    <row r="182" spans="11:20" x14ac:dyDescent="0.25">
      <c r="K182" s="12"/>
      <c r="L182" s="77"/>
      <c r="M182" s="29"/>
      <c r="N182" s="190"/>
      <c r="O182" s="191"/>
      <c r="P182" s="151"/>
      <c r="Q182" s="13"/>
      <c r="S182" s="28"/>
    </row>
    <row r="183" spans="11:20" x14ac:dyDescent="0.25">
      <c r="K183" s="11"/>
      <c r="L183" s="192" t="s">
        <v>73</v>
      </c>
      <c r="M183" s="29"/>
      <c r="N183" s="29"/>
      <c r="O183" s="32"/>
      <c r="P183" s="11"/>
      <c r="Q183" s="13"/>
      <c r="S183" s="28"/>
    </row>
    <row r="184" spans="11:20" x14ac:dyDescent="0.25">
      <c r="K184" s="11"/>
      <c r="L184" s="183" t="s">
        <v>74</v>
      </c>
      <c r="M184" s="29"/>
      <c r="N184" s="29"/>
      <c r="O184" s="193"/>
      <c r="P184" s="32"/>
      <c r="Q184" s="13"/>
      <c r="S184" s="28"/>
    </row>
    <row r="185" spans="11:20" x14ac:dyDescent="0.25">
      <c r="K185" s="32"/>
      <c r="L185" s="194" t="s">
        <v>75</v>
      </c>
      <c r="M185" s="32"/>
      <c r="N185" s="29"/>
      <c r="O185" s="13"/>
      <c r="P185" s="195"/>
      <c r="Q185" s="13"/>
      <c r="S185" s="28"/>
    </row>
    <row r="186" spans="11:20" x14ac:dyDescent="0.25">
      <c r="K186" s="32"/>
      <c r="L186" s="191"/>
      <c r="M186" s="152"/>
      <c r="N186" s="11"/>
      <c r="O186" s="13"/>
      <c r="P186" s="13"/>
      <c r="Q186" s="13"/>
      <c r="S186" s="28"/>
    </row>
    <row r="187" spans="11:20" x14ac:dyDescent="0.25">
      <c r="K187" s="32"/>
      <c r="L187" s="31"/>
      <c r="M187" s="31"/>
      <c r="N187" s="33"/>
      <c r="O187" s="34"/>
      <c r="P187" s="13"/>
      <c r="Q187" s="13"/>
    </row>
    <row r="188" spans="11:20" x14ac:dyDescent="0.25">
      <c r="K188" s="32"/>
      <c r="L188" s="193"/>
      <c r="M188" s="29"/>
      <c r="N188" s="29"/>
      <c r="O188" s="29"/>
      <c r="P188" s="13"/>
      <c r="Q188" s="13"/>
    </row>
    <row r="189" spans="11:20" x14ac:dyDescent="0.25">
      <c r="K189" s="32"/>
      <c r="L189" s="152"/>
      <c r="M189" s="29"/>
      <c r="N189" s="29"/>
      <c r="O189" s="29"/>
      <c r="P189" s="11"/>
      <c r="Q189" s="11"/>
    </row>
    <row r="190" spans="11:20" x14ac:dyDescent="0.25">
      <c r="K190" s="32"/>
      <c r="L190" s="13"/>
      <c r="M190" s="33"/>
      <c r="N190" s="29"/>
      <c r="O190" s="29"/>
      <c r="P190" s="11"/>
      <c r="Q190" s="11"/>
    </row>
    <row r="191" spans="11:20" x14ac:dyDescent="0.25">
      <c r="K191" s="196"/>
      <c r="L191" s="13"/>
      <c r="M191" s="32"/>
      <c r="N191" s="11"/>
      <c r="O191" s="11"/>
      <c r="P191" s="11"/>
      <c r="Q191" s="11"/>
    </row>
    <row r="192" spans="11:20" x14ac:dyDescent="0.25">
      <c r="K192" s="29"/>
      <c r="L192" s="13"/>
      <c r="M192" s="13"/>
      <c r="N192" s="11"/>
      <c r="O192" s="11"/>
      <c r="P192" s="11"/>
      <c r="Q192" s="11"/>
    </row>
    <row r="193" spans="11:18" x14ac:dyDescent="0.25">
      <c r="K193" s="151"/>
      <c r="L193" s="13"/>
      <c r="M193" s="13"/>
      <c r="N193" s="11"/>
      <c r="O193" s="11"/>
      <c r="P193" s="11"/>
      <c r="Q193" s="11"/>
    </row>
    <row r="194" spans="11:18" x14ac:dyDescent="0.25">
      <c r="K194" s="152"/>
      <c r="L194" s="13"/>
      <c r="M194" s="13"/>
      <c r="N194" s="11"/>
      <c r="O194" s="11"/>
      <c r="P194" s="11"/>
      <c r="Q194" s="11"/>
    </row>
    <row r="195" spans="11:18" x14ac:dyDescent="0.25">
      <c r="K195" s="13"/>
      <c r="L195" s="11"/>
      <c r="M195" s="11"/>
      <c r="N195" s="13"/>
      <c r="O195" s="13"/>
      <c r="P195" s="13"/>
      <c r="Q195" s="13"/>
    </row>
    <row r="196" spans="11:18" x14ac:dyDescent="0.25">
      <c r="K196" s="13"/>
      <c r="L196" s="13"/>
      <c r="M196" s="13"/>
      <c r="N196" s="13"/>
      <c r="O196" s="29"/>
      <c r="P196" s="13"/>
      <c r="Q196" s="13"/>
    </row>
    <row r="197" spans="11:18" x14ac:dyDescent="0.25">
      <c r="K197" s="13"/>
      <c r="L197" s="13"/>
      <c r="M197" s="13"/>
      <c r="N197" s="29"/>
      <c r="O197" s="29"/>
      <c r="P197" s="29"/>
      <c r="Q197" s="29"/>
    </row>
    <row r="198" spans="11:18" x14ac:dyDescent="0.25">
      <c r="K198" s="13"/>
      <c r="L198" s="13"/>
      <c r="M198" s="13"/>
      <c r="N198" s="29"/>
      <c r="O198" s="29"/>
      <c r="P198" s="29"/>
      <c r="Q198" s="29"/>
    </row>
    <row r="199" spans="11:18" x14ac:dyDescent="0.25">
      <c r="K199" s="13"/>
      <c r="L199" s="13"/>
      <c r="M199" s="13"/>
      <c r="N199" s="29"/>
      <c r="O199" s="29"/>
      <c r="P199" s="29"/>
      <c r="Q199" s="29"/>
    </row>
    <row r="200" spans="11:18" x14ac:dyDescent="0.25">
      <c r="K200" s="32"/>
      <c r="L200" s="13"/>
      <c r="M200" s="13"/>
      <c r="N200" s="29"/>
      <c r="O200" s="29"/>
      <c r="P200" s="29"/>
      <c r="Q200" s="29"/>
    </row>
    <row r="201" spans="11:18" x14ac:dyDescent="0.25">
      <c r="K201" s="13"/>
      <c r="L201" s="29"/>
      <c r="M201" s="29"/>
      <c r="N201" s="29"/>
      <c r="O201" s="29"/>
      <c r="P201" s="29"/>
      <c r="Q201" s="29"/>
    </row>
    <row r="202" spans="11:18" x14ac:dyDescent="0.25">
      <c r="K202" s="13"/>
      <c r="L202" s="29"/>
      <c r="M202" s="29"/>
      <c r="N202" s="13"/>
      <c r="O202" s="13"/>
      <c r="P202" s="13"/>
      <c r="Q202" s="13"/>
    </row>
    <row r="203" spans="11:18" x14ac:dyDescent="0.25">
      <c r="L203" s="28"/>
      <c r="M203" s="28"/>
    </row>
    <row r="204" spans="11:18" x14ac:dyDescent="0.25">
      <c r="L204" s="28"/>
      <c r="M204" s="28"/>
    </row>
    <row r="205" spans="11:18" x14ac:dyDescent="0.25">
      <c r="L205" s="28"/>
      <c r="M205" s="28"/>
    </row>
    <row r="206" spans="11:18" x14ac:dyDescent="0.25">
      <c r="K206" s="103"/>
    </row>
    <row r="207" spans="11:18" x14ac:dyDescent="0.25">
      <c r="K207" s="103"/>
    </row>
    <row r="208" spans="11:18" x14ac:dyDescent="0.25">
      <c r="K208" s="103"/>
      <c r="R208" s="11"/>
    </row>
    <row r="209" spans="11:27" x14ac:dyDescent="0.25">
      <c r="K209" s="103"/>
      <c r="R209" s="11"/>
    </row>
    <row r="210" spans="11:27" x14ac:dyDescent="0.25">
      <c r="K210" s="103"/>
      <c r="R210" s="11"/>
    </row>
    <row r="211" spans="11:27" x14ac:dyDescent="0.25">
      <c r="R211" s="11"/>
    </row>
    <row r="212" spans="11:27" x14ac:dyDescent="0.25">
      <c r="R212" s="11"/>
    </row>
    <row r="213" spans="11:27" x14ac:dyDescent="0.25">
      <c r="R213" s="11"/>
    </row>
    <row r="215" spans="11:27" x14ac:dyDescent="0.25">
      <c r="L215" s="197" t="s">
        <v>61</v>
      </c>
      <c r="T215" s="198" t="s">
        <v>68</v>
      </c>
      <c r="U215" s="9"/>
      <c r="V215" s="9"/>
      <c r="W215" s="9"/>
      <c r="X215" s="9"/>
      <c r="Y215" s="9"/>
      <c r="Z215" s="9"/>
      <c r="AA215" s="9"/>
    </row>
    <row r="216" spans="11:27" x14ac:dyDescent="0.25">
      <c r="L216" s="31" t="s">
        <v>0</v>
      </c>
      <c r="M216" s="16" t="s">
        <v>62</v>
      </c>
      <c r="R216" s="28"/>
      <c r="T216" s="199" t="s">
        <v>0</v>
      </c>
      <c r="U216" s="9" t="s">
        <v>69</v>
      </c>
      <c r="V216" s="9"/>
      <c r="W216" s="9"/>
      <c r="X216" s="9"/>
      <c r="Y216" s="9"/>
      <c r="Z216" s="9"/>
      <c r="AA216" s="9"/>
    </row>
    <row r="217" spans="11:27" x14ac:dyDescent="0.25">
      <c r="L217" s="200" t="s">
        <v>4</v>
      </c>
      <c r="M217" s="200" t="s">
        <v>63</v>
      </c>
      <c r="N217" s="201">
        <f>L21</f>
        <v>0.47934453160714835</v>
      </c>
      <c r="O217" s="200" t="s">
        <v>3</v>
      </c>
      <c r="P217" s="200" t="s">
        <v>64</v>
      </c>
      <c r="Q217" s="201">
        <f>L22</f>
        <v>1.0477217864087027</v>
      </c>
      <c r="R217" s="16" t="s">
        <v>66</v>
      </c>
      <c r="T217" s="9"/>
      <c r="U217" s="9"/>
      <c r="V217" s="9"/>
      <c r="W217" s="9"/>
      <c r="X217" s="9"/>
      <c r="Y217" s="9"/>
      <c r="Z217" s="9"/>
      <c r="AA217" s="9"/>
    </row>
    <row r="218" spans="11:27" x14ac:dyDescent="0.25">
      <c r="L218" s="200" t="s">
        <v>4</v>
      </c>
      <c r="M218" s="200" t="s">
        <v>8</v>
      </c>
      <c r="N218" s="31" t="str">
        <f>TEXT(N217,"0.0000")</f>
        <v>0.4793</v>
      </c>
      <c r="O218" s="200" t="s">
        <v>3</v>
      </c>
      <c r="P218" s="200" t="s">
        <v>7</v>
      </c>
      <c r="Q218" s="31" t="str">
        <f>TEXT(Q217,"0.0000")</f>
        <v>1.0477</v>
      </c>
      <c r="R218" s="16" t="s">
        <v>65</v>
      </c>
      <c r="T218" s="9"/>
      <c r="U218" s="9"/>
      <c r="V218" s="9"/>
      <c r="W218" s="9"/>
      <c r="X218" s="9"/>
      <c r="Y218" s="9"/>
      <c r="Z218" s="9"/>
      <c r="AA218" s="9"/>
    </row>
    <row r="219" spans="11:27" x14ac:dyDescent="0.25">
      <c r="L219" s="16" t="str">
        <f>L$218&amp;M$218&amp;N$218&amp;O$218&amp;P$218&amp;Q$218</f>
        <v>y = 0.4793x + 1.0477</v>
      </c>
      <c r="M219" s="200"/>
      <c r="N219" s="31"/>
      <c r="O219" s="200"/>
      <c r="P219" s="200"/>
      <c r="Q219" s="31"/>
      <c r="R219" s="16" t="s">
        <v>76</v>
      </c>
      <c r="T219" s="9"/>
      <c r="U219" s="9"/>
      <c r="V219" s="9"/>
      <c r="W219" s="9"/>
      <c r="X219" s="9"/>
      <c r="Y219" s="9"/>
      <c r="Z219" s="9"/>
      <c r="AA219" s="9"/>
    </row>
    <row r="220" spans="11:27" x14ac:dyDescent="0.25">
      <c r="L220" s="16" t="str">
        <f>L$218&amp;M$218&amp;N$218&amp;O$218&amp;Q$218</f>
        <v>y = 0.4793x1.0477</v>
      </c>
      <c r="M220" s="200"/>
      <c r="N220" s="31"/>
      <c r="O220" s="200"/>
      <c r="P220" s="200"/>
      <c r="Q220" s="31"/>
      <c r="R220" s="16" t="s">
        <v>77</v>
      </c>
      <c r="T220" s="9"/>
      <c r="U220" s="9"/>
      <c r="V220" s="9"/>
      <c r="W220" s="9"/>
      <c r="X220" s="9"/>
      <c r="Y220" s="9"/>
      <c r="Z220" s="9"/>
      <c r="AA220" s="9"/>
    </row>
    <row r="221" spans="11:27" x14ac:dyDescent="0.25">
      <c r="L221" s="202" t="str">
        <f>IF($L$22&lt;0,L220,L219)</f>
        <v>y = 0.4793x + 1.0477</v>
      </c>
      <c r="R221" s="16" t="s">
        <v>67</v>
      </c>
      <c r="T221" s="9"/>
      <c r="U221" s="9"/>
      <c r="V221" s="9"/>
      <c r="W221" s="9"/>
      <c r="X221" s="9"/>
      <c r="Y221" s="9"/>
      <c r="Z221" s="9"/>
      <c r="AA221" s="9"/>
    </row>
    <row r="222" spans="11:27" x14ac:dyDescent="0.25">
      <c r="L222" s="188" t="s">
        <v>9</v>
      </c>
      <c r="M222" s="200" t="s">
        <v>63</v>
      </c>
      <c r="N222" s="201">
        <f>L24</f>
        <v>0.61829268292682915</v>
      </c>
      <c r="R222" s="16" t="s">
        <v>66</v>
      </c>
      <c r="T222" s="9"/>
      <c r="U222" s="9"/>
      <c r="V222" s="9"/>
      <c r="W222" s="9"/>
      <c r="X222" s="9"/>
      <c r="Y222" s="9"/>
      <c r="Z222" s="9"/>
      <c r="AA222" s="9"/>
    </row>
    <row r="223" spans="11:27" x14ac:dyDescent="0.25">
      <c r="L223" s="188" t="s">
        <v>9</v>
      </c>
      <c r="M223" s="200" t="s">
        <v>8</v>
      </c>
      <c r="N223" s="31" t="str">
        <f>TEXT(N222,"0.0000")</f>
        <v>0.6183</v>
      </c>
      <c r="R223" s="16" t="s">
        <v>65</v>
      </c>
      <c r="T223" s="9"/>
      <c r="U223" s="9"/>
      <c r="V223" s="9"/>
      <c r="W223" s="9"/>
      <c r="X223" s="9"/>
      <c r="Y223" s="9"/>
      <c r="Z223" s="9"/>
      <c r="AA223" s="9"/>
    </row>
    <row r="224" spans="11:27" x14ac:dyDescent="0.25">
      <c r="L224" s="202" t="str">
        <f>L223&amp;M223&amp;N223</f>
        <v>R² = 0.6183</v>
      </c>
      <c r="R224" s="16" t="s">
        <v>67</v>
      </c>
      <c r="T224" s="9"/>
      <c r="U224" s="9"/>
      <c r="V224" s="9"/>
      <c r="W224" s="9"/>
      <c r="X224" s="9"/>
      <c r="Y224" s="9"/>
      <c r="Z224" s="9"/>
      <c r="AA224" s="9"/>
    </row>
    <row r="225" spans="20:27" x14ac:dyDescent="0.25">
      <c r="T225" s="9"/>
      <c r="U225" s="9"/>
      <c r="V225" s="9"/>
      <c r="W225" s="9"/>
      <c r="X225" s="9"/>
      <c r="Y225" s="9"/>
      <c r="Z225" s="9"/>
      <c r="AA225" s="9"/>
    </row>
    <row r="226" spans="20:27" x14ac:dyDescent="0.25">
      <c r="T226" s="9"/>
      <c r="U226" s="9"/>
      <c r="V226" s="9"/>
      <c r="W226" s="9"/>
      <c r="X226" s="9"/>
      <c r="Y226" s="9"/>
      <c r="Z226" s="9"/>
      <c r="AA226" s="9"/>
    </row>
    <row r="227" spans="20:27" x14ac:dyDescent="0.25">
      <c r="T227" s="9"/>
      <c r="U227" s="9"/>
      <c r="V227" s="9"/>
      <c r="W227" s="9"/>
      <c r="X227" s="9"/>
      <c r="Y227" s="9"/>
      <c r="Z227" s="9"/>
      <c r="AA227" s="9"/>
    </row>
    <row r="228" spans="20:27" x14ac:dyDescent="0.25">
      <c r="T228" s="9"/>
      <c r="U228" s="9"/>
      <c r="V228" s="9"/>
      <c r="W228" s="9"/>
      <c r="X228" s="9"/>
      <c r="Y228" s="9"/>
      <c r="Z228" s="9"/>
      <c r="AA228" s="9"/>
    </row>
    <row r="229" spans="20:27" x14ac:dyDescent="0.25">
      <c r="T229" s="9"/>
      <c r="U229" s="9"/>
      <c r="V229" s="9"/>
      <c r="W229" s="9"/>
      <c r="X229" s="9"/>
      <c r="Y229" s="9"/>
      <c r="Z229" s="9"/>
      <c r="AA229" s="9"/>
    </row>
    <row r="230" spans="20:27" x14ac:dyDescent="0.25">
      <c r="T230" s="9"/>
      <c r="U230" s="9"/>
      <c r="V230" s="9"/>
      <c r="W230" s="9"/>
      <c r="X230" s="9"/>
      <c r="Y230" s="9"/>
      <c r="Z230" s="9"/>
      <c r="AA230" s="9"/>
    </row>
    <row r="231" spans="20:27" x14ac:dyDescent="0.25">
      <c r="T231" s="9"/>
      <c r="U231" s="9"/>
      <c r="V231" s="9"/>
      <c r="W231" s="9"/>
      <c r="X231" s="9"/>
      <c r="Y231" s="9"/>
      <c r="Z231" s="9"/>
      <c r="AA231" s="9"/>
    </row>
    <row r="232" spans="20:27" x14ac:dyDescent="0.25">
      <c r="T232" s="9"/>
      <c r="U232" s="9"/>
      <c r="V232" s="9"/>
      <c r="W232" s="9"/>
      <c r="X232" s="9"/>
      <c r="Y232" s="9"/>
      <c r="Z232" s="9"/>
      <c r="AA232" s="9"/>
    </row>
    <row r="233" spans="20:27" x14ac:dyDescent="0.25">
      <c r="T233" s="9"/>
      <c r="U233" s="9"/>
      <c r="V233" s="9"/>
      <c r="W233" s="9"/>
      <c r="X233" s="9"/>
      <c r="Y233" s="9"/>
      <c r="Z233" s="9"/>
      <c r="AA233" s="9"/>
    </row>
    <row r="234" spans="20:27" x14ac:dyDescent="0.25">
      <c r="T234" s="9"/>
      <c r="U234" s="9"/>
      <c r="V234" s="9"/>
      <c r="W234" s="9"/>
      <c r="X234" s="9"/>
      <c r="Y234" s="9"/>
      <c r="Z234" s="9"/>
      <c r="AA234" s="9"/>
    </row>
    <row r="235" spans="20:27" x14ac:dyDescent="0.25">
      <c r="T235" s="9"/>
      <c r="U235" s="9"/>
      <c r="V235" s="9"/>
      <c r="W235" s="9"/>
      <c r="X235" s="9"/>
      <c r="Y235" s="9"/>
      <c r="Z235" s="9"/>
      <c r="AA235" s="9"/>
    </row>
    <row r="236" spans="20:27" x14ac:dyDescent="0.25">
      <c r="T236" s="9"/>
      <c r="U236" s="9"/>
      <c r="V236" s="9"/>
      <c r="W236" s="9"/>
      <c r="X236" s="9"/>
      <c r="Y236" s="9"/>
      <c r="Z236" s="9"/>
      <c r="AA236" s="9"/>
    </row>
    <row r="237" spans="20:27" x14ac:dyDescent="0.25">
      <c r="T237" s="9"/>
      <c r="U237" s="9"/>
      <c r="V237" s="9"/>
      <c r="W237" s="9"/>
      <c r="X237" s="9"/>
      <c r="Y237" s="9"/>
      <c r="Z237" s="9"/>
      <c r="AA237" s="9"/>
    </row>
    <row r="238" spans="20:27" x14ac:dyDescent="0.25">
      <c r="T238" s="9"/>
      <c r="U238" s="9"/>
      <c r="V238" s="9"/>
      <c r="W238" s="9"/>
      <c r="X238" s="9"/>
      <c r="Y238" s="9"/>
      <c r="Z238" s="9"/>
      <c r="AA238" s="9"/>
    </row>
    <row r="239" spans="20:27" x14ac:dyDescent="0.25">
      <c r="T239" s="9"/>
      <c r="U239" s="9"/>
      <c r="V239" s="9"/>
      <c r="W239" s="9"/>
      <c r="X239" s="9"/>
      <c r="Y239" s="9"/>
      <c r="Z239" s="9"/>
      <c r="AA239" s="9"/>
    </row>
    <row r="240" spans="20:27" x14ac:dyDescent="0.25">
      <c r="T240" s="9"/>
      <c r="U240" s="9"/>
      <c r="V240" s="9"/>
      <c r="W240" s="9"/>
      <c r="X240" s="9"/>
      <c r="Y240" s="9"/>
      <c r="Z240" s="9"/>
      <c r="AA240" s="9"/>
    </row>
    <row r="241" spans="11:27" x14ac:dyDescent="0.25">
      <c r="T241" s="9"/>
      <c r="U241" s="9"/>
      <c r="V241" s="9"/>
      <c r="W241" s="9"/>
      <c r="X241" s="9"/>
      <c r="Y241" s="9"/>
      <c r="Z241" s="9"/>
      <c r="AA241" s="9"/>
    </row>
    <row r="242" spans="11:27" x14ac:dyDescent="0.25">
      <c r="T242" s="9"/>
      <c r="U242" s="9"/>
      <c r="V242" s="9"/>
      <c r="W242" s="9"/>
      <c r="X242" s="9"/>
      <c r="Y242" s="9"/>
      <c r="Z242" s="9"/>
      <c r="AA242" s="9"/>
    </row>
    <row r="243" spans="11:27" x14ac:dyDescent="0.25">
      <c r="T243" s="9"/>
      <c r="U243" s="9"/>
      <c r="V243" s="9"/>
      <c r="W243" s="9"/>
      <c r="X243" s="9"/>
      <c r="Y243" s="9"/>
      <c r="Z243" s="9"/>
      <c r="AA243" s="9"/>
    </row>
    <row r="244" spans="11:27" x14ac:dyDescent="0.25">
      <c r="T244" s="9"/>
      <c r="U244" s="9"/>
      <c r="V244" s="9"/>
      <c r="W244" s="9"/>
      <c r="X244" s="9"/>
      <c r="Y244" s="9"/>
      <c r="Z244" s="9"/>
      <c r="AA244" s="9"/>
    </row>
    <row r="245" spans="11:27" x14ac:dyDescent="0.25">
      <c r="T245" s="9"/>
      <c r="U245" s="9"/>
      <c r="V245" s="9"/>
      <c r="W245" s="9"/>
      <c r="X245" s="9"/>
      <c r="Y245" s="9"/>
      <c r="Z245" s="9"/>
      <c r="AA245" s="9"/>
    </row>
    <row r="246" spans="11:27" x14ac:dyDescent="0.25">
      <c r="T246" s="9"/>
      <c r="U246" s="9"/>
      <c r="V246" s="9"/>
      <c r="W246" s="9"/>
      <c r="X246" s="9"/>
      <c r="Y246" s="9"/>
      <c r="Z246" s="9"/>
      <c r="AA246" s="9"/>
    </row>
    <row r="247" spans="11:27" x14ac:dyDescent="0.25">
      <c r="K247" s="14"/>
      <c r="T247" s="9"/>
      <c r="U247" s="9"/>
      <c r="V247" s="9"/>
      <c r="W247" s="9"/>
      <c r="X247" s="9"/>
      <c r="Y247" s="9"/>
      <c r="Z247" s="9"/>
      <c r="AA247" s="9"/>
    </row>
    <row r="248" spans="11:27" x14ac:dyDescent="0.25">
      <c r="K248" s="14"/>
      <c r="T248" s="9"/>
      <c r="U248" s="9"/>
      <c r="V248" s="9"/>
      <c r="W248" s="9"/>
      <c r="X248" s="9"/>
      <c r="Y248" s="9"/>
      <c r="Z248" s="9"/>
      <c r="AA248" s="9"/>
    </row>
    <row r="249" spans="11:27" x14ac:dyDescent="0.25">
      <c r="T249" s="9"/>
      <c r="U249" s="9"/>
      <c r="V249" s="9"/>
      <c r="W249" s="9"/>
      <c r="X249" s="9"/>
      <c r="Y249" s="9"/>
      <c r="Z249" s="9"/>
      <c r="AA249" s="9"/>
    </row>
    <row r="250" spans="11:27" x14ac:dyDescent="0.25">
      <c r="T250" s="9"/>
      <c r="U250" s="9"/>
      <c r="V250" s="9"/>
      <c r="W250" s="9"/>
      <c r="X250" s="9"/>
      <c r="Y250" s="9"/>
      <c r="Z250" s="9"/>
      <c r="AA250" s="9"/>
    </row>
    <row r="251" spans="11:27" x14ac:dyDescent="0.25">
      <c r="T251" s="9"/>
      <c r="U251" s="9"/>
      <c r="V251" s="9"/>
      <c r="W251" s="9"/>
      <c r="X251" s="9"/>
      <c r="Y251" s="9"/>
      <c r="Z251" s="9"/>
      <c r="AA251" s="9"/>
    </row>
    <row r="252" spans="11:27" x14ac:dyDescent="0.25">
      <c r="T252" s="9"/>
      <c r="U252" s="9"/>
      <c r="V252" s="9"/>
      <c r="W252" s="9"/>
      <c r="X252" s="9"/>
      <c r="Y252" s="9"/>
      <c r="Z252" s="9"/>
      <c r="AA252" s="9"/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DDF8-07EA-4EB1-830D-D027F471DE8D}">
  <dimension ref="A1:A2"/>
  <sheetViews>
    <sheetView workbookViewId="0">
      <selection sqref="A1:A2"/>
    </sheetView>
  </sheetViews>
  <sheetFormatPr defaultRowHeight="15.75" x14ac:dyDescent="0.25"/>
  <cols>
    <col min="1" max="1" width="21.7109375" style="16" bestFit="1" customWidth="1"/>
    <col min="2" max="16384" width="9.140625" style="16"/>
  </cols>
  <sheetData>
    <row r="1" spans="1:1" x14ac:dyDescent="0.25">
      <c r="A1" s="16" t="s">
        <v>86</v>
      </c>
    </row>
    <row r="2" spans="1:1" x14ac:dyDescent="0.25">
      <c r="A2" s="203">
        <v>45467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SqFit</vt:lpstr>
      <vt:lpstr>By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Johansen, Claus (WP TE MD GEN SAN)</dc:creator>
  <cp:lastModifiedBy>Johansen, Claus (SGRE TE N GEN AN)</cp:lastModifiedBy>
  <cp:lastPrinted>2016-03-10T10:04:49Z</cp:lastPrinted>
  <dcterms:created xsi:type="dcterms:W3CDTF">2016-02-23T12:31:07Z</dcterms:created>
  <dcterms:modified xsi:type="dcterms:W3CDTF">2024-06-24T13:00:14Z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13f521-439d-4e48-8e98-41ab6c596aa7_Enabled">
    <vt:lpwstr>true</vt:lpwstr>
  </property>
  <property fmtid="{D5CDD505-2E9C-101B-9397-08002B2CF9AE}" pid="3" name="MSIP_Label_6013f521-439d-4e48-8e98-41ab6c596aa7_SetDate">
    <vt:lpwstr>2023-04-01T12:33:51Z</vt:lpwstr>
  </property>
  <property fmtid="{D5CDD505-2E9C-101B-9397-08002B2CF9AE}" pid="4" name="MSIP_Label_6013f521-439d-4e48-8e98-41ab6c596aa7_Method">
    <vt:lpwstr>Standard</vt:lpwstr>
  </property>
  <property fmtid="{D5CDD505-2E9C-101B-9397-08002B2CF9AE}" pid="5" name="MSIP_Label_6013f521-439d-4e48-8e98-41ab6c596aa7_Name">
    <vt:lpwstr>6013f521-439d-4e48-8e98-41ab6c596aa7</vt:lpwstr>
  </property>
  <property fmtid="{D5CDD505-2E9C-101B-9397-08002B2CF9AE}" pid="6" name="MSIP_Label_6013f521-439d-4e48-8e98-41ab6c596aa7_SiteId">
    <vt:lpwstr>12f921d8-f30d-4596-a652-7045b338485a</vt:lpwstr>
  </property>
  <property fmtid="{D5CDD505-2E9C-101B-9397-08002B2CF9AE}" pid="7" name="MSIP_Label_6013f521-439d-4e48-8e98-41ab6c596aa7_ContentBits">
    <vt:lpwstr>0</vt:lpwstr>
  </property>
</Properties>
</file>